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C99" i="7"/>
  <c r="B99"/>
  <c r="L91"/>
  <c r="H90"/>
  <c r="H88"/>
  <c r="C88"/>
  <c r="B88"/>
  <c r="D88" s="1"/>
  <c r="L87"/>
  <c r="C87"/>
  <c r="B87"/>
  <c r="L86"/>
  <c r="C86"/>
  <c r="B86"/>
  <c r="H85"/>
  <c r="C85"/>
  <c r="B85"/>
  <c r="H84"/>
  <c r="B84"/>
  <c r="D84" s="1"/>
  <c r="H83"/>
  <c r="C83"/>
  <c r="E83" s="1"/>
  <c r="B83"/>
  <c r="K82"/>
  <c r="J82"/>
  <c r="G82"/>
  <c r="I82" s="1"/>
  <c r="F82"/>
  <c r="H82" s="1"/>
  <c r="C82"/>
  <c r="E82" s="1"/>
  <c r="B82"/>
  <c r="D82" s="1"/>
  <c r="H81"/>
  <c r="C81"/>
  <c r="E81" s="1"/>
  <c r="B81"/>
  <c r="D81" s="1"/>
  <c r="H80"/>
  <c r="C80"/>
  <c r="E80" s="1"/>
  <c r="B80"/>
  <c r="D80" s="1"/>
  <c r="H79"/>
  <c r="C79"/>
  <c r="E79" s="1"/>
  <c r="B79"/>
  <c r="D79" s="1"/>
  <c r="C78"/>
  <c r="B78"/>
  <c r="C77"/>
  <c r="B77"/>
  <c r="H76"/>
  <c r="C76"/>
  <c r="E76" s="1"/>
  <c r="B76"/>
  <c r="D76" s="1"/>
  <c r="H75"/>
  <c r="C75"/>
  <c r="E75" s="1"/>
  <c r="B75"/>
  <c r="D75" s="1"/>
  <c r="L74"/>
  <c r="H74"/>
  <c r="C74"/>
  <c r="E74" s="1"/>
  <c r="B74"/>
  <c r="D74" s="1"/>
  <c r="K73"/>
  <c r="M73" s="1"/>
  <c r="J73"/>
  <c r="L73" s="1"/>
  <c r="G73"/>
  <c r="I73" s="1"/>
  <c r="F73"/>
  <c r="H73" s="1"/>
  <c r="C73"/>
  <c r="E73" s="1"/>
  <c r="B73"/>
  <c r="D73" s="1"/>
  <c r="L72"/>
  <c r="C72"/>
  <c r="E72" s="1"/>
  <c r="B72"/>
  <c r="C71"/>
  <c r="B71"/>
  <c r="K70"/>
  <c r="M70" s="1"/>
  <c r="J70"/>
  <c r="L70" s="1"/>
  <c r="G70"/>
  <c r="I70" s="1"/>
  <c r="F70"/>
  <c r="H70" s="1"/>
  <c r="C70"/>
  <c r="E70" s="1"/>
  <c r="B70"/>
  <c r="D70" s="1"/>
  <c r="H69"/>
  <c r="D69"/>
  <c r="B69"/>
  <c r="H68"/>
  <c r="C68"/>
  <c r="E68" s="1"/>
  <c r="B68"/>
  <c r="L67"/>
  <c r="H67"/>
  <c r="C67"/>
  <c r="E67" s="1"/>
  <c r="B67"/>
  <c r="L66"/>
  <c r="C66"/>
  <c r="E66" s="1"/>
  <c r="B66"/>
  <c r="H65"/>
  <c r="C65"/>
  <c r="E65" s="1"/>
  <c r="B65"/>
  <c r="D65" s="1"/>
  <c r="L64"/>
  <c r="C64"/>
  <c r="E64" s="1"/>
  <c r="B64"/>
  <c r="L63"/>
  <c r="H63"/>
  <c r="C63"/>
  <c r="E63" s="1"/>
  <c r="B63"/>
  <c r="L62"/>
  <c r="H62"/>
  <c r="C62"/>
  <c r="E62" s="1"/>
  <c r="B62"/>
  <c r="L61"/>
  <c r="H61"/>
  <c r="C61"/>
  <c r="E61" s="1"/>
  <c r="B61"/>
  <c r="L60"/>
  <c r="C60"/>
  <c r="E60" s="1"/>
  <c r="B60"/>
  <c r="D60" s="1"/>
  <c r="L59"/>
  <c r="C59"/>
  <c r="E59" s="1"/>
  <c r="B59"/>
  <c r="L58"/>
  <c r="H58"/>
  <c r="C58"/>
  <c r="E58" s="1"/>
  <c r="B58"/>
  <c r="L56"/>
  <c r="C56"/>
  <c r="E56" s="1"/>
  <c r="B56"/>
  <c r="D56" s="1"/>
  <c r="H55"/>
  <c r="C55"/>
  <c r="E55" s="1"/>
  <c r="B55"/>
  <c r="C54"/>
  <c r="E54" s="1"/>
  <c r="B54"/>
  <c r="K53"/>
  <c r="M53" s="1"/>
  <c r="J53"/>
  <c r="G53"/>
  <c r="I53" s="1"/>
  <c r="F53"/>
  <c r="C53"/>
  <c r="E53" s="1"/>
  <c r="L52"/>
  <c r="H52"/>
  <c r="C52"/>
  <c r="E52" s="1"/>
  <c r="B52"/>
  <c r="L51"/>
  <c r="C51"/>
  <c r="E51" s="1"/>
  <c r="B51"/>
  <c r="D51" s="1"/>
  <c r="K50"/>
  <c r="M50" s="1"/>
  <c r="J50"/>
  <c r="L50" s="1"/>
  <c r="G50"/>
  <c r="I50" s="1"/>
  <c r="F50"/>
  <c r="C50"/>
  <c r="E78" s="1"/>
  <c r="K49"/>
  <c r="K92" s="1"/>
  <c r="G49"/>
  <c r="G92" s="1"/>
  <c r="F49"/>
  <c r="F92" s="1"/>
  <c r="C49"/>
  <c r="C92" s="1"/>
  <c r="L48"/>
  <c r="H48"/>
  <c r="C48"/>
  <c r="B48"/>
  <c r="D48" s="1"/>
  <c r="H47"/>
  <c r="D47"/>
  <c r="C47"/>
  <c r="L46"/>
  <c r="H46"/>
  <c r="C46"/>
  <c r="D46" s="1"/>
  <c r="B46"/>
  <c r="L45"/>
  <c r="H45"/>
  <c r="C45"/>
  <c r="D45" s="1"/>
  <c r="B45"/>
  <c r="L44"/>
  <c r="H44"/>
  <c r="C44"/>
  <c r="D44" s="1"/>
  <c r="B44"/>
  <c r="L43"/>
  <c r="H43"/>
  <c r="C43"/>
  <c r="D43" s="1"/>
  <c r="B43"/>
  <c r="C42"/>
  <c r="B42"/>
  <c r="D42" s="1"/>
  <c r="C41"/>
  <c r="D41" s="1"/>
  <c r="B41"/>
  <c r="C40"/>
  <c r="B40"/>
  <c r="D40" s="1"/>
  <c r="C39"/>
  <c r="D39" s="1"/>
  <c r="B39"/>
  <c r="H38"/>
  <c r="C38"/>
  <c r="D38" s="1"/>
  <c r="B38"/>
  <c r="L37"/>
  <c r="H37"/>
  <c r="C37"/>
  <c r="D37" s="1"/>
  <c r="B37"/>
  <c r="L36"/>
  <c r="C36"/>
  <c r="B36"/>
  <c r="K35"/>
  <c r="J35"/>
  <c r="G35"/>
  <c r="F35"/>
  <c r="C35"/>
  <c r="B35"/>
  <c r="L34"/>
  <c r="H34"/>
  <c r="C34"/>
  <c r="B34"/>
  <c r="L33"/>
  <c r="C33"/>
  <c r="B33"/>
  <c r="L32"/>
  <c r="C32"/>
  <c r="B32"/>
  <c r="L31"/>
  <c r="H31"/>
  <c r="C31"/>
  <c r="B31"/>
  <c r="L30"/>
  <c r="H30"/>
  <c r="C30"/>
  <c r="B30"/>
  <c r="C29"/>
  <c r="B29"/>
  <c r="K28"/>
  <c r="J28"/>
  <c r="G28"/>
  <c r="F28"/>
  <c r="C28"/>
  <c r="B28"/>
  <c r="L27"/>
  <c r="H27"/>
  <c r="C27"/>
  <c r="B27"/>
  <c r="L26"/>
  <c r="C26"/>
  <c r="B26"/>
  <c r="D26" s="1"/>
  <c r="L25"/>
  <c r="H25"/>
  <c r="C25"/>
  <c r="B25"/>
  <c r="D25" s="1"/>
  <c r="L24"/>
  <c r="C24"/>
  <c r="B24"/>
  <c r="D24" s="1"/>
  <c r="L23"/>
  <c r="C23"/>
  <c r="B23"/>
  <c r="D23" s="1"/>
  <c r="K22"/>
  <c r="J22"/>
  <c r="L22" s="1"/>
  <c r="G22"/>
  <c r="F22"/>
  <c r="C22"/>
  <c r="C21"/>
  <c r="B21"/>
  <c r="D21" s="1"/>
  <c r="H20"/>
  <c r="C20"/>
  <c r="B20"/>
  <c r="D20" s="1"/>
  <c r="H19"/>
  <c r="C19"/>
  <c r="B19"/>
  <c r="D19" s="1"/>
  <c r="L18"/>
  <c r="H18"/>
  <c r="C18"/>
  <c r="B18"/>
  <c r="D18" s="1"/>
  <c r="K17"/>
  <c r="J17"/>
  <c r="L17" s="1"/>
  <c r="G17"/>
  <c r="F17"/>
  <c r="H17" s="1"/>
  <c r="C17"/>
  <c r="B17"/>
  <c r="D17" s="1"/>
  <c r="L16"/>
  <c r="C16"/>
  <c r="B16"/>
  <c r="D16" s="1"/>
  <c r="L15"/>
  <c r="H15"/>
  <c r="C15"/>
  <c r="B15"/>
  <c r="D15" s="1"/>
  <c r="K14"/>
  <c r="J14"/>
  <c r="L14" s="1"/>
  <c r="G14"/>
  <c r="F14"/>
  <c r="H14" s="1"/>
  <c r="C14"/>
  <c r="B14"/>
  <c r="D14" s="1"/>
  <c r="J13"/>
  <c r="F13"/>
  <c r="F89" s="1"/>
  <c r="J12"/>
  <c r="F12"/>
  <c r="B12"/>
  <c r="K11"/>
  <c r="J11"/>
  <c r="L11" s="1"/>
  <c r="F11"/>
  <c r="C80" i="5"/>
  <c r="C95"/>
  <c r="C94"/>
  <c r="C79"/>
  <c r="D108"/>
  <c r="D97"/>
  <c r="D79"/>
  <c r="D94"/>
  <c r="D57"/>
  <c r="C57"/>
  <c r="D16"/>
  <c r="C16"/>
  <c r="G108"/>
  <c r="C108" s="1"/>
  <c r="G97"/>
  <c r="C97" s="1"/>
  <c r="H66"/>
  <c r="I42"/>
  <c r="D42"/>
  <c r="C42"/>
  <c r="L39"/>
  <c r="K39"/>
  <c r="H39"/>
  <c r="G39"/>
  <c r="F33" i="6"/>
  <c r="F32"/>
  <c r="F31"/>
  <c r="F30"/>
  <c r="F29"/>
  <c r="F28"/>
  <c r="F27"/>
  <c r="F26"/>
  <c r="F25"/>
  <c r="F24"/>
  <c r="F23"/>
  <c r="F22"/>
  <c r="F21"/>
  <c r="F20"/>
  <c r="H18"/>
  <c r="G18"/>
  <c r="F18" s="1"/>
  <c r="C33"/>
  <c r="C32"/>
  <c r="C31"/>
  <c r="C30"/>
  <c r="C29"/>
  <c r="C28"/>
  <c r="C27"/>
  <c r="C26"/>
  <c r="C25"/>
  <c r="C24"/>
  <c r="C23"/>
  <c r="C22"/>
  <c r="C21"/>
  <c r="C20"/>
  <c r="E18"/>
  <c r="D18"/>
  <c r="C18" s="1"/>
  <c r="K96" i="5"/>
  <c r="D80"/>
  <c r="K7" i="6"/>
  <c r="K8"/>
  <c r="K9"/>
  <c r="H7"/>
  <c r="H8"/>
  <c r="H9"/>
  <c r="H10"/>
  <c r="H11"/>
  <c r="G96" i="5"/>
  <c r="C96" s="1"/>
  <c r="D54"/>
  <c r="L78"/>
  <c r="K78"/>
  <c r="F93" i="7" l="1"/>
  <c r="H92"/>
  <c r="M86"/>
  <c r="C11"/>
  <c r="G11"/>
  <c r="C12"/>
  <c r="G12"/>
  <c r="K12"/>
  <c r="C13"/>
  <c r="E18" s="1"/>
  <c r="G13"/>
  <c r="K13"/>
  <c r="B22"/>
  <c r="D22"/>
  <c r="D27"/>
  <c r="D28"/>
  <c r="H28"/>
  <c r="L28"/>
  <c r="D29"/>
  <c r="D30"/>
  <c r="D31"/>
  <c r="D32"/>
  <c r="D33"/>
  <c r="D34"/>
  <c r="D35"/>
  <c r="H35"/>
  <c r="L35"/>
  <c r="D36"/>
  <c r="E38"/>
  <c r="E44"/>
  <c r="E46"/>
  <c r="H49"/>
  <c r="J49"/>
  <c r="L49"/>
  <c r="B50"/>
  <c r="D50"/>
  <c r="D52"/>
  <c r="B53"/>
  <c r="D53" s="1"/>
  <c r="H53"/>
  <c r="L53"/>
  <c r="D54"/>
  <c r="I54"/>
  <c r="D55"/>
  <c r="M55"/>
  <c r="D58"/>
  <c r="D59"/>
  <c r="I59"/>
  <c r="M59"/>
  <c r="D61"/>
  <c r="D62"/>
  <c r="D63"/>
  <c r="D64"/>
  <c r="I64"/>
  <c r="M64"/>
  <c r="I65"/>
  <c r="D66"/>
  <c r="D67"/>
  <c r="D68"/>
  <c r="E69"/>
  <c r="I69"/>
  <c r="I71"/>
  <c r="D72"/>
  <c r="I72"/>
  <c r="M72"/>
  <c r="I74"/>
  <c r="M74"/>
  <c r="I75"/>
  <c r="I76"/>
  <c r="I77"/>
  <c r="I78"/>
  <c r="I79"/>
  <c r="I80"/>
  <c r="I81"/>
  <c r="D83"/>
  <c r="M83"/>
  <c r="D85"/>
  <c r="D86"/>
  <c r="E50"/>
  <c r="I51"/>
  <c r="M51"/>
  <c r="I52"/>
  <c r="M52"/>
  <c r="M54"/>
  <c r="I55"/>
  <c r="I56"/>
  <c r="M56"/>
  <c r="I58"/>
  <c r="M58"/>
  <c r="I60"/>
  <c r="M60"/>
  <c r="I61"/>
  <c r="M61"/>
  <c r="I62"/>
  <c r="M62"/>
  <c r="I63"/>
  <c r="M63"/>
  <c r="M65"/>
  <c r="M66"/>
  <c r="I67"/>
  <c r="M67"/>
  <c r="I68"/>
  <c r="E71"/>
  <c r="M71"/>
  <c r="E77"/>
  <c r="M82"/>
  <c r="I83"/>
  <c r="E84"/>
  <c r="I84"/>
  <c r="E42" i="5"/>
  <c r="M66"/>
  <c r="K13"/>
  <c r="I31" i="6"/>
  <c r="F6"/>
  <c r="K89" i="7" l="1"/>
  <c r="M48"/>
  <c r="M34"/>
  <c r="M33"/>
  <c r="M32"/>
  <c r="M31"/>
  <c r="M30"/>
  <c r="M27"/>
  <c r="M26"/>
  <c r="L13"/>
  <c r="M46"/>
  <c r="M45"/>
  <c r="M44"/>
  <c r="M43"/>
  <c r="M37"/>
  <c r="M36"/>
  <c r="M25"/>
  <c r="M24"/>
  <c r="M23"/>
  <c r="M18"/>
  <c r="M16"/>
  <c r="M15"/>
  <c r="J92"/>
  <c r="L92" s="1"/>
  <c r="B49"/>
  <c r="B13"/>
  <c r="D13" s="1"/>
  <c r="B11"/>
  <c r="G89"/>
  <c r="I48"/>
  <c r="I47"/>
  <c r="I34"/>
  <c r="I31"/>
  <c r="I30"/>
  <c r="I27"/>
  <c r="I26"/>
  <c r="I21"/>
  <c r="H13"/>
  <c r="I46"/>
  <c r="I45"/>
  <c r="I44"/>
  <c r="I43"/>
  <c r="I42"/>
  <c r="I38"/>
  <c r="I37"/>
  <c r="I36"/>
  <c r="I25"/>
  <c r="I20"/>
  <c r="I19"/>
  <c r="I18"/>
  <c r="I15"/>
  <c r="L12"/>
  <c r="M12"/>
  <c r="D12"/>
  <c r="E12"/>
  <c r="D11"/>
  <c r="E11"/>
  <c r="E45"/>
  <c r="E43"/>
  <c r="E37"/>
  <c r="E47"/>
  <c r="E26"/>
  <c r="E23"/>
  <c r="I22"/>
  <c r="E20"/>
  <c r="E15"/>
  <c r="I14"/>
  <c r="J89"/>
  <c r="E36"/>
  <c r="I35"/>
  <c r="E34"/>
  <c r="E31"/>
  <c r="E29"/>
  <c r="I28"/>
  <c r="E27"/>
  <c r="E21"/>
  <c r="I17"/>
  <c r="M11"/>
  <c r="H12"/>
  <c r="I12"/>
  <c r="H11"/>
  <c r="I11"/>
  <c r="E48"/>
  <c r="E33"/>
  <c r="E25"/>
  <c r="M22"/>
  <c r="E22"/>
  <c r="E16"/>
  <c r="M14"/>
  <c r="E14"/>
  <c r="E42"/>
  <c r="M35"/>
  <c r="E35"/>
  <c r="E32"/>
  <c r="E30"/>
  <c r="M28"/>
  <c r="E28"/>
  <c r="E24"/>
  <c r="E19"/>
  <c r="M17"/>
  <c r="E17"/>
  <c r="H96" i="5"/>
  <c r="M26"/>
  <c r="L24"/>
  <c r="K24"/>
  <c r="D26"/>
  <c r="C26"/>
  <c r="C25"/>
  <c r="M16"/>
  <c r="M18"/>
  <c r="M19"/>
  <c r="M20"/>
  <c r="M21"/>
  <c r="M14"/>
  <c r="J93" i="7" l="1"/>
  <c r="B89"/>
  <c r="B93" s="1"/>
  <c r="G93"/>
  <c r="C89"/>
  <c r="H89"/>
  <c r="B92"/>
  <c r="D92" s="1"/>
  <c r="D49"/>
  <c r="K93"/>
  <c r="L89"/>
  <c r="E26" i="5"/>
  <c r="D30"/>
  <c r="C30"/>
  <c r="I90" i="7" l="1"/>
  <c r="I85"/>
  <c r="H93"/>
  <c r="I88"/>
  <c r="I87"/>
  <c r="I86"/>
  <c r="I92"/>
  <c r="I49"/>
  <c r="I13"/>
  <c r="M91"/>
  <c r="M88"/>
  <c r="L93"/>
  <c r="M87"/>
  <c r="M92"/>
  <c r="M49"/>
  <c r="M13"/>
  <c r="C93"/>
  <c r="D89"/>
  <c r="E30" i="5"/>
  <c r="H56"/>
  <c r="H58"/>
  <c r="I61"/>
  <c r="I69"/>
  <c r="I70"/>
  <c r="I71"/>
  <c r="I72"/>
  <c r="I73"/>
  <c r="I74"/>
  <c r="I75"/>
  <c r="I76"/>
  <c r="I77"/>
  <c r="I80"/>
  <c r="I81"/>
  <c r="I82"/>
  <c r="I83"/>
  <c r="I84"/>
  <c r="I85"/>
  <c r="I86"/>
  <c r="I87"/>
  <c r="I88"/>
  <c r="I89"/>
  <c r="I90"/>
  <c r="I91"/>
  <c r="I92"/>
  <c r="I94"/>
  <c r="I95"/>
  <c r="I97"/>
  <c r="I98"/>
  <c r="I99"/>
  <c r="I100"/>
  <c r="I101"/>
  <c r="I102"/>
  <c r="I103"/>
  <c r="I104"/>
  <c r="I105"/>
  <c r="I106"/>
  <c r="I107"/>
  <c r="I108"/>
  <c r="L27"/>
  <c r="K27"/>
  <c r="E87" i="7" l="1"/>
  <c r="D93"/>
  <c r="E88"/>
  <c r="E92"/>
  <c r="E85"/>
  <c r="E86"/>
  <c r="E49"/>
  <c r="E13"/>
  <c r="I93"/>
  <c r="I89"/>
  <c r="M93"/>
  <c r="M89"/>
  <c r="C39" i="5"/>
  <c r="I21" i="6"/>
  <c r="D107" i="5"/>
  <c r="C107"/>
  <c r="D106"/>
  <c r="C106"/>
  <c r="D105"/>
  <c r="E105" s="1"/>
  <c r="C105"/>
  <c r="D104"/>
  <c r="E104" s="1"/>
  <c r="C104"/>
  <c r="D103"/>
  <c r="E103" s="1"/>
  <c r="C103"/>
  <c r="D102"/>
  <c r="E102" s="1"/>
  <c r="C102"/>
  <c r="D101"/>
  <c r="E101" s="1"/>
  <c r="C101"/>
  <c r="D100"/>
  <c r="E100" s="1"/>
  <c r="C100"/>
  <c r="D99"/>
  <c r="E99" s="1"/>
  <c r="C99"/>
  <c r="D98"/>
  <c r="C98"/>
  <c r="D95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59"/>
  <c r="C59"/>
  <c r="C58" s="1"/>
  <c r="H93"/>
  <c r="D93" s="1"/>
  <c r="H78"/>
  <c r="D78" s="1"/>
  <c r="H68"/>
  <c r="D66"/>
  <c r="G93"/>
  <c r="C93" s="1"/>
  <c r="G78"/>
  <c r="C78" s="1"/>
  <c r="G68"/>
  <c r="H35"/>
  <c r="G35"/>
  <c r="G58"/>
  <c r="G56"/>
  <c r="H53"/>
  <c r="G53"/>
  <c r="H48"/>
  <c r="G48"/>
  <c r="H45"/>
  <c r="G45"/>
  <c r="H27"/>
  <c r="G27"/>
  <c r="H24"/>
  <c r="G24"/>
  <c r="C24" s="1"/>
  <c r="H13"/>
  <c r="G13"/>
  <c r="C13" s="1"/>
  <c r="C11" i="6"/>
  <c r="D10"/>
  <c r="C10"/>
  <c r="C8"/>
  <c r="D8"/>
  <c r="C9"/>
  <c r="D9"/>
  <c r="D7"/>
  <c r="C7"/>
  <c r="G6"/>
  <c r="H6" s="1"/>
  <c r="J6"/>
  <c r="I6"/>
  <c r="I33"/>
  <c r="I32"/>
  <c r="I30"/>
  <c r="I29"/>
  <c r="I28"/>
  <c r="I27"/>
  <c r="I26"/>
  <c r="I25"/>
  <c r="I24"/>
  <c r="I23"/>
  <c r="I22"/>
  <c r="I20"/>
  <c r="K18"/>
  <c r="J18"/>
  <c r="D11"/>
  <c r="M108" i="5"/>
  <c r="M107"/>
  <c r="M106"/>
  <c r="M105"/>
  <c r="M104"/>
  <c r="M103"/>
  <c r="M102"/>
  <c r="M101"/>
  <c r="M100"/>
  <c r="M99"/>
  <c r="M98"/>
  <c r="M97"/>
  <c r="M80"/>
  <c r="M77"/>
  <c r="M76"/>
  <c r="M75"/>
  <c r="M74"/>
  <c r="M73"/>
  <c r="M72"/>
  <c r="M71"/>
  <c r="M70"/>
  <c r="K68"/>
  <c r="L96"/>
  <c r="M78"/>
  <c r="L68"/>
  <c r="M69"/>
  <c r="E93" i="7" l="1"/>
  <c r="E89"/>
  <c r="E76" i="5"/>
  <c r="F76"/>
  <c r="L64"/>
  <c r="E71"/>
  <c r="E72"/>
  <c r="E73"/>
  <c r="E74"/>
  <c r="E75"/>
  <c r="E77"/>
  <c r="E81"/>
  <c r="E82"/>
  <c r="E83"/>
  <c r="E84"/>
  <c r="E85"/>
  <c r="E86"/>
  <c r="E87"/>
  <c r="E88"/>
  <c r="E89"/>
  <c r="E90"/>
  <c r="E91"/>
  <c r="E92"/>
  <c r="E106"/>
  <c r="F106"/>
  <c r="E107"/>
  <c r="F107"/>
  <c r="K6" i="6"/>
  <c r="I78" i="5"/>
  <c r="E78"/>
  <c r="I68"/>
  <c r="E10" i="6"/>
  <c r="E11"/>
  <c r="E9"/>
  <c r="E8"/>
  <c r="E7"/>
  <c r="H64" i="5"/>
  <c r="E94"/>
  <c r="E95"/>
  <c r="E70"/>
  <c r="I93"/>
  <c r="E80"/>
  <c r="K64"/>
  <c r="D96"/>
  <c r="E98"/>
  <c r="G11"/>
  <c r="D58"/>
  <c r="F103" s="1"/>
  <c r="F104"/>
  <c r="C68"/>
  <c r="E69"/>
  <c r="E108"/>
  <c r="D6" i="6"/>
  <c r="C6"/>
  <c r="D68" i="5"/>
  <c r="E93"/>
  <c r="G64"/>
  <c r="C64" s="1"/>
  <c r="E97"/>
  <c r="M96"/>
  <c r="H11"/>
  <c r="I18" i="6"/>
  <c r="L56" i="5"/>
  <c r="K56"/>
  <c r="C56" s="1"/>
  <c r="L53"/>
  <c r="D53" s="1"/>
  <c r="F98" s="1"/>
  <c r="K53"/>
  <c r="C53" s="1"/>
  <c r="L48"/>
  <c r="K48"/>
  <c r="C48" s="1"/>
  <c r="L45"/>
  <c r="D45" s="1"/>
  <c r="F90" s="1"/>
  <c r="K45"/>
  <c r="C45" s="1"/>
  <c r="L35"/>
  <c r="D35" s="1"/>
  <c r="F81" s="1"/>
  <c r="K35"/>
  <c r="C35" s="1"/>
  <c r="C27"/>
  <c r="D24"/>
  <c r="F71" s="1"/>
  <c r="L22"/>
  <c r="K22"/>
  <c r="C22" s="1"/>
  <c r="L13"/>
  <c r="D13" s="1"/>
  <c r="I41"/>
  <c r="C41"/>
  <c r="D41"/>
  <c r="F87" s="1"/>
  <c r="I13"/>
  <c r="I14"/>
  <c r="I15"/>
  <c r="I16"/>
  <c r="I18"/>
  <c r="I20"/>
  <c r="I21"/>
  <c r="I24"/>
  <c r="I25"/>
  <c r="I27"/>
  <c r="I29"/>
  <c r="I34"/>
  <c r="I39"/>
  <c r="I40"/>
  <c r="I43"/>
  <c r="I44"/>
  <c r="I45"/>
  <c r="I46"/>
  <c r="I47"/>
  <c r="I48"/>
  <c r="I49"/>
  <c r="I50"/>
  <c r="I51"/>
  <c r="I52"/>
  <c r="I53"/>
  <c r="I54"/>
  <c r="I56"/>
  <c r="I57"/>
  <c r="I58"/>
  <c r="I59"/>
  <c r="C14"/>
  <c r="C15"/>
  <c r="C17"/>
  <c r="C18"/>
  <c r="C19"/>
  <c r="C20"/>
  <c r="C21"/>
  <c r="C23"/>
  <c r="C28"/>
  <c r="C29"/>
  <c r="C31"/>
  <c r="C32"/>
  <c r="C33"/>
  <c r="C34"/>
  <c r="C36"/>
  <c r="C37"/>
  <c r="C38"/>
  <c r="C40"/>
  <c r="C43"/>
  <c r="C44"/>
  <c r="C46"/>
  <c r="C47"/>
  <c r="C49"/>
  <c r="C50"/>
  <c r="C51"/>
  <c r="C52"/>
  <c r="C54"/>
  <c r="C55"/>
  <c r="D21"/>
  <c r="D23"/>
  <c r="F70" s="1"/>
  <c r="D25"/>
  <c r="F72" s="1"/>
  <c r="D28"/>
  <c r="F74" s="1"/>
  <c r="D29"/>
  <c r="F75" s="1"/>
  <c r="D31"/>
  <c r="F77" s="1"/>
  <c r="D32"/>
  <c r="F78" s="1"/>
  <c r="D33"/>
  <c r="D34"/>
  <c r="D36"/>
  <c r="F82" s="1"/>
  <c r="D37"/>
  <c r="F83" s="1"/>
  <c r="D38"/>
  <c r="F84" s="1"/>
  <c r="D39"/>
  <c r="F85" s="1"/>
  <c r="D40"/>
  <c r="F86" s="1"/>
  <c r="D43"/>
  <c r="F88" s="1"/>
  <c r="D44"/>
  <c r="F89" s="1"/>
  <c r="D46"/>
  <c r="F91" s="1"/>
  <c r="D47"/>
  <c r="F92" s="1"/>
  <c r="D48"/>
  <c r="F93" s="1"/>
  <c r="D49"/>
  <c r="D50"/>
  <c r="D51"/>
  <c r="D52"/>
  <c r="F99"/>
  <c r="D55"/>
  <c r="F100" s="1"/>
  <c r="F102"/>
  <c r="L61"/>
  <c r="M61" s="1"/>
  <c r="D56" l="1"/>
  <c r="F101" s="1"/>
  <c r="D64"/>
  <c r="H60"/>
  <c r="D60" s="1"/>
  <c r="F105" s="1"/>
  <c r="F68"/>
  <c r="E6" i="6"/>
  <c r="E64" i="5"/>
  <c r="C11"/>
  <c r="M13"/>
  <c r="C66"/>
  <c r="M64"/>
  <c r="I11"/>
  <c r="G60"/>
  <c r="E68"/>
  <c r="D27"/>
  <c r="F73" s="1"/>
  <c r="L11"/>
  <c r="N27" s="1"/>
  <c r="J22"/>
  <c r="J56"/>
  <c r="K11"/>
  <c r="D22"/>
  <c r="J35"/>
  <c r="J39"/>
  <c r="J53"/>
  <c r="J45"/>
  <c r="J13"/>
  <c r="J58"/>
  <c r="J24"/>
  <c r="J48"/>
  <c r="J27"/>
  <c r="E47"/>
  <c r="E57"/>
  <c r="E55"/>
  <c r="E54"/>
  <c r="E49"/>
  <c r="E46"/>
  <c r="E44"/>
  <c r="E39"/>
  <c r="E37"/>
  <c r="E35"/>
  <c r="E33"/>
  <c r="E31"/>
  <c r="E28"/>
  <c r="E25"/>
  <c r="E23"/>
  <c r="E21"/>
  <c r="E56"/>
  <c r="E53"/>
  <c r="E52"/>
  <c r="E51"/>
  <c r="E50"/>
  <c r="E48"/>
  <c r="E45"/>
  <c r="E43"/>
  <c r="E40"/>
  <c r="E38"/>
  <c r="E36"/>
  <c r="E34"/>
  <c r="E32"/>
  <c r="E29"/>
  <c r="E24"/>
  <c r="E41"/>
  <c r="D20"/>
  <c r="E20" s="1"/>
  <c r="D19"/>
  <c r="E19" s="1"/>
  <c r="D15"/>
  <c r="E15" s="1"/>
  <c r="M56"/>
  <c r="M53"/>
  <c r="M50"/>
  <c r="M48"/>
  <c r="M45"/>
  <c r="M35"/>
  <c r="M34"/>
  <c r="M32"/>
  <c r="M31"/>
  <c r="M28"/>
  <c r="M25"/>
  <c r="M23"/>
  <c r="D18"/>
  <c r="D17"/>
  <c r="E17" s="1"/>
  <c r="E16"/>
  <c r="D14"/>
  <c r="M57"/>
  <c r="M55"/>
  <c r="M54"/>
  <c r="M49"/>
  <c r="M46"/>
  <c r="M43"/>
  <c r="M39"/>
  <c r="M38"/>
  <c r="M37"/>
  <c r="M36"/>
  <c r="M33"/>
  <c r="M27"/>
  <c r="M24"/>
  <c r="M22"/>
  <c r="D11" l="1"/>
  <c r="N13"/>
  <c r="C60"/>
  <c r="E60" s="1"/>
  <c r="E27"/>
  <c r="M60"/>
  <c r="E22"/>
  <c r="F69"/>
  <c r="E18"/>
  <c r="F65"/>
  <c r="E14"/>
  <c r="F61"/>
  <c r="M11"/>
  <c r="N56"/>
  <c r="N48"/>
  <c r="N24"/>
  <c r="N35"/>
  <c r="N39"/>
  <c r="N53"/>
  <c r="N45"/>
  <c r="N22"/>
  <c r="J11"/>
  <c r="E13"/>
  <c r="N11" l="1"/>
  <c r="E11"/>
  <c r="F58"/>
  <c r="F27"/>
  <c r="F45"/>
  <c r="F56"/>
  <c r="F24"/>
  <c r="F39"/>
  <c r="F53"/>
  <c r="F48"/>
  <c r="F35"/>
  <c r="F22"/>
  <c r="F13"/>
  <c r="F11" l="1"/>
</calcChain>
</file>

<file path=xl/sharedStrings.xml><?xml version="1.0" encoding="utf-8"?>
<sst xmlns="http://schemas.openxmlformats.org/spreadsheetml/2006/main" count="424" uniqueCount="355">
  <si>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</si>
  <si>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</si>
  <si>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</si>
  <si>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</si>
  <si>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</si>
  <si>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</si>
  <si>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</si>
  <si>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</si>
  <si>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</si>
  <si>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</si>
  <si>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</si>
  <si>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</si>
  <si>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</si>
  <si>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</si>
  <si>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</si>
  <si>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</si>
  <si>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</si>
  <si>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</si>
  <si>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</si>
  <si>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</si>
  <si>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</si>
  <si>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</si>
  <si>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</si>
  <si>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</si>
  <si>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</si>
  <si>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</si>
  <si>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</si>
  <si>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</si>
  <si>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</si>
  <si>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</si>
  <si>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</si>
  <si>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</si>
  <si>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</si>
  <si>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</si>
  <si>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</si>
  <si>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</si>
  <si>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</si>
  <si>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</si>
  <si>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</si>
  <si>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</si>
  <si>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</si>
  <si>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</si>
  <si>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</si>
  <si>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</si>
  <si>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</si>
  <si>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</si>
  <si>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</si>
  <si>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</si>
  <si>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</si>
  <si>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</si>
  <si>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</si>
  <si>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</si>
  <si>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</si>
  <si>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</si>
  <si>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</si>
  <si>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</si>
  <si>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</si>
  <si>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</si>
  <si>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</si>
  <si>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</si>
  <si>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</si>
  <si>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</si>
  <si>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</si>
  <si>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</si>
  <si>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</si>
  <si>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</si>
  <si>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</si>
  <si>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</si>
  <si>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</si>
  <si>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</si>
  <si>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</si>
  <si>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</si>
  <si>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</si>
  <si>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</si>
  <si>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</si>
  <si>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</si>
  <si>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</si>
  <si>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</si>
  <si>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</si>
  <si>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</si>
  <si>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</si>
  <si>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</si>
  <si>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</si>
  <si>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</si>
  <si>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</si>
  <si>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</si>
  <si>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</si>
  <si>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</si>
  <si>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</si>
  <si>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</si>
  <si>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</si>
  <si>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</si>
  <si>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</si>
  <si>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</si>
  <si>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</si>
  <si>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</si>
  <si>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</si>
  <si>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</si>
  <si>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</si>
  <si>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</si>
  <si>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</si>
  <si>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</si>
  <si>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</si>
  <si>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</si>
  <si>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</si>
  <si>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</si>
  <si>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</si>
  <si>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</si>
  <si>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</si>
  <si>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</si>
  <si>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</si>
  <si>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</si>
  <si>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</si>
  <si>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</si>
  <si>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</si>
  <si>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</si>
  <si>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</si>
  <si>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</si>
  <si>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</si>
  <si>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</si>
  <si>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</si>
  <si>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</si>
  <si>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</si>
  <si>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</si>
  <si>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</si>
  <si>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</si>
  <si>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</si>
  <si>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</si>
  <si>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</si>
  <si>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</si>
  <si>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</si>
  <si>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</si>
  <si>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</si>
  <si>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</si>
  <si>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</si>
  <si>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</si>
  <si>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</si>
  <si>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</si>
  <si>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</si>
  <si>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</si>
  <si>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</si>
  <si>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</si>
  <si>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</si>
  <si>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</si>
  <si>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</si>
  <si>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</si>
  <si>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</si>
  <si>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</si>
  <si>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</si>
  <si>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</si>
  <si>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</si>
  <si>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</si>
  <si>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</si>
  <si>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</si>
  <si>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</si>
  <si>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</si>
  <si>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</si>
  <si>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</si>
  <si>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</si>
  <si>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</si>
  <si>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</si>
  <si>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</si>
  <si>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</si>
  <si>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</si>
  <si>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</si>
  <si>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</si>
  <si>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</si>
  <si>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</si>
  <si>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</si>
  <si>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</si>
  <si>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</si>
  <si>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</si>
  <si>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</si>
  <si>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</si>
  <si>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</si>
  <si>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</si>
  <si>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</si>
  <si>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</si>
  <si>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</si>
  <si>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</si>
  <si>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</si>
  <si>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</si>
  <si>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</si>
  <si>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</si>
  <si>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</si>
  <si>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</si>
  <si>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</si>
  <si>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</si>
  <si>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</si>
  <si>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</si>
  <si>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</si>
  <si>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</si>
  <si>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</si>
  <si>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</si>
  <si>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</si>
  <si>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</si>
  <si>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</si>
  <si>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</si>
  <si>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</si>
  <si>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</si>
  <si>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</si>
  <si>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</si>
  <si>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</si>
  <si>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</si>
  <si>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</si>
  <si>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</si>
  <si>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</si>
  <si>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</si>
  <si>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</si>
  <si>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</si>
  <si>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</si>
  <si>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</si>
  <si>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</si>
  <si>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</si>
  <si>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</si>
  <si>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</si>
  <si>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</si>
  <si>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</si>
  <si>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</si>
  <si>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</si>
  <si>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</si>
  <si>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</si>
  <si>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</si>
  <si>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</si>
  <si>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</si>
  <si>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</si>
  <si>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</si>
  <si>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</si>
  <si>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</si>
  <si>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</si>
  <si>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</si>
  <si>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</si>
  <si>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</si>
  <si>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</si>
  <si>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</si>
  <si>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</si>
  <si>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</si>
  <si>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</si>
  <si>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</si>
  <si>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</si>
  <si>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</si>
  <si>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</si>
  <si>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</si>
  <si>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Исполнитель: Яшкина И.Ю., Пономаренко Н.С.</t>
  </si>
  <si>
    <t xml:space="preserve"> 000 0310 0000000000 000</t>
  </si>
  <si>
    <t xml:space="preserve">  Обеспечение пожарной безопасности</t>
  </si>
  <si>
    <t>Начальник Финансового управления</t>
  </si>
  <si>
    <t>Т.М.Вахрушева</t>
  </si>
  <si>
    <t>на 01.01.2017г.</t>
  </si>
  <si>
    <t>на 1 февраля  2017 года</t>
  </si>
  <si>
    <t>ПРИЛОЖЕНИЕ К СПРАВКЕ  НА  01.02.2017г.:</t>
  </si>
  <si>
    <t>на 01.02.2017г.</t>
  </si>
  <si>
    <t>косгу</t>
  </si>
  <si>
    <t xml:space="preserve"> 000 0703 0000000000 000</t>
  </si>
  <si>
    <t xml:space="preserve">  Дополнительное образование детей</t>
  </si>
  <si>
    <t>С П Р А В К А</t>
  </si>
  <si>
    <t>об исполнении доходной части консолидированного бюджета Тайшетского района на 01.02.2017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</si>
  <si>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</si>
  <si>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</si>
  <si>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</si>
  <si>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</si>
  <si>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</si>
  <si>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2017 год </t>
  </si>
  <si>
    <t>Факт</t>
  </si>
  <si>
    <t>% вып-ия</t>
  </si>
  <si>
    <t xml:space="preserve">Уд.вес </t>
  </si>
  <si>
    <t>на 01.02.2017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</si>
  <si>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</si>
  <si>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</si>
  <si>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</si>
  <si>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</si>
  <si>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</si>
  <si>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</si>
  <si>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</si>
  <si>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</si>
  <si>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</si>
  <si>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</si>
  <si>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</si>
  <si>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</si>
  <si>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</si>
  <si>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</si>
  <si>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</si>
  <si>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</si>
  <si>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</si>
  <si>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</si>
  <si>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</si>
  <si>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</si>
  <si>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</si>
  <si>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</si>
  <si>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</si>
  <si>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</si>
  <si>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</si>
  <si>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</si>
  <si>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</si>
  <si>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</si>
  <si>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</si>
  <si>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</si>
  <si>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</si>
  <si>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</si>
  <si>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</si>
  <si>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</si>
  <si>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</si>
  <si>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</si>
  <si>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</si>
  <si>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</si>
  <si>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</si>
  <si>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</si>
  <si>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</si>
  <si>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</si>
  <si>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</si>
  <si>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</si>
  <si>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</si>
  <si>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</si>
  <si>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</si>
  <si>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</si>
  <si>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</si>
  <si>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</si>
  <si>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</si>
  <si>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</si>
  <si>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</si>
  <si>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формирование районных фондов финансовой поддержки поселений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</si>
  <si>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</si>
  <si>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</si>
  <si>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</si>
  <si>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</si>
  <si>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бюджетам на государственную поддержку малого и среднего предпринимательства, включая КФХ</t>
  </si>
  <si>
    <t>Субсидия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приобретению или изготовлению бланков документов об образовании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</si>
  <si>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</si>
  <si>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</si>
  <si>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</si>
  <si>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</si>
  <si>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</si>
  <si>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</si>
  <si>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</si>
  <si>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</si>
  <si>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</si>
  <si>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</si>
  <si>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</si>
  <si>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</si>
  <si>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</si>
  <si>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</si>
  <si>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</si>
  <si>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</si>
  <si>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</si>
  <si>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</si>
  <si>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</si>
  <si>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</si>
  <si>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</si>
  <si>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</si>
  <si>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</si>
  <si>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Т.М. Вахрушева</t>
  </si>
  <si>
    <t>Справочно:</t>
  </si>
  <si>
    <t>Недоимка в бюджет по налогам:</t>
  </si>
  <si>
    <t>на 01.01.2017</t>
  </si>
  <si>
    <t>исп.: Я.А. Уласик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</si>
</sst>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"/>
    <numFmt numFmtId="165" formatCode="dd\.mm\.yyyy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#,##0.0_р_."/>
    <numFmt numFmtId="171" formatCode="000000"/>
    <numFmt numFmtId="172" formatCode="_-* #,##0.0_р_._-;\-* #,##0.0_р_._-;_-* &quot;-&quot;?_р_._-;_-@_-"/>
  </numFmts>
  <fonts count="80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0"/>
    <xf numFmtId="0" fontId="45" fillId="0" borderId="0">
      <alignment horizontal="center" wrapText="1"/>
    </xf>
    <xf numFmtId="0" fontId="45" fillId="0" borderId="0">
      <alignment horizontal="center" wrapText="1"/>
    </xf>
    <xf numFmtId="0" fontId="46" fillId="0" borderId="4"/>
    <xf numFmtId="0" fontId="46" fillId="0" borderId="0"/>
    <xf numFmtId="0" fontId="1" fillId="0" borderId="0"/>
    <xf numFmtId="0" fontId="45" fillId="0" borderId="0">
      <alignment horizontal="left" wrapText="1"/>
    </xf>
    <xf numFmtId="0" fontId="47" fillId="0" borderId="0"/>
    <xf numFmtId="0" fontId="46" fillId="0" borderId="15"/>
    <xf numFmtId="0" fontId="48" fillId="0" borderId="29">
      <alignment horizontal="center"/>
    </xf>
    <xf numFmtId="0" fontId="1" fillId="0" borderId="44"/>
    <xf numFmtId="0" fontId="48" fillId="0" borderId="0">
      <alignment horizontal="left"/>
    </xf>
    <xf numFmtId="0" fontId="49" fillId="0" borderId="0">
      <alignment horizontal="center" vertical="top"/>
    </xf>
    <xf numFmtId="49" fontId="50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8" fillId="0" borderId="0">
      <alignment horizontal="right"/>
    </xf>
    <xf numFmtId="0" fontId="48" fillId="0" borderId="0"/>
    <xf numFmtId="0" fontId="48" fillId="0" borderId="0">
      <alignment horizontal="center"/>
    </xf>
    <xf numFmtId="0" fontId="48" fillId="0" borderId="38">
      <alignment horizontal="right"/>
    </xf>
    <xf numFmtId="165" fontId="48" fillId="0" borderId="40">
      <alignment horizontal="center"/>
    </xf>
    <xf numFmtId="49" fontId="48" fillId="0" borderId="0"/>
    <xf numFmtId="0" fontId="48" fillId="0" borderId="0">
      <alignment horizontal="right"/>
    </xf>
    <xf numFmtId="0" fontId="48" fillId="0" borderId="41">
      <alignment horizontal="center"/>
    </xf>
    <xf numFmtId="0" fontId="48" fillId="0" borderId="4">
      <alignment wrapText="1"/>
    </xf>
    <xf numFmtId="49" fontId="48" fillId="0" borderId="42">
      <alignment horizontal="center"/>
    </xf>
    <xf numFmtId="0" fontId="48" fillId="0" borderId="32">
      <alignment wrapText="1"/>
    </xf>
    <xf numFmtId="49" fontId="48" fillId="0" borderId="40">
      <alignment horizontal="center"/>
    </xf>
    <xf numFmtId="0" fontId="48" fillId="0" borderId="10">
      <alignment horizontal="left"/>
    </xf>
    <xf numFmtId="49" fontId="48" fillId="0" borderId="10"/>
    <xf numFmtId="0" fontId="48" fillId="0" borderId="40">
      <alignment horizontal="center"/>
    </xf>
    <xf numFmtId="49" fontId="48" fillId="0" borderId="43">
      <alignment horizontal="center"/>
    </xf>
    <xf numFmtId="0" fontId="51" fillId="0" borderId="0"/>
    <xf numFmtId="0" fontId="51" fillId="0" borderId="26"/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9">
      <alignment horizontal="center" vertical="center" wrapText="1"/>
    </xf>
    <xf numFmtId="49" fontId="48" fillId="0" borderId="29">
      <alignment horizontal="center" vertical="center" wrapText="1"/>
    </xf>
    <xf numFmtId="0" fontId="48" fillId="0" borderId="33">
      <alignment horizontal="left" wrapText="1"/>
    </xf>
    <xf numFmtId="49" fontId="48" fillId="0" borderId="22">
      <alignment horizontal="center" wrapText="1"/>
    </xf>
    <xf numFmtId="49" fontId="48" fillId="0" borderId="27">
      <alignment horizontal="center"/>
    </xf>
    <xf numFmtId="4" fontId="48" fillId="0" borderId="9">
      <alignment horizontal="right"/>
    </xf>
    <xf numFmtId="4" fontId="48" fillId="0" borderId="3">
      <alignment horizontal="right"/>
    </xf>
    <xf numFmtId="0" fontId="48" fillId="0" borderId="59">
      <alignment horizontal="left" wrapText="1"/>
    </xf>
    <xf numFmtId="0" fontId="48" fillId="0" borderId="7">
      <alignment horizontal="left" wrapText="1" indent="1"/>
    </xf>
    <xf numFmtId="49" fontId="48" fillId="0" borderId="24">
      <alignment horizontal="center" wrapText="1"/>
    </xf>
    <xf numFmtId="49" fontId="48" fillId="0" borderId="28">
      <alignment horizontal="center"/>
    </xf>
    <xf numFmtId="49" fontId="48" fillId="0" borderId="30">
      <alignment horizontal="center"/>
    </xf>
    <xf numFmtId="0" fontId="48" fillId="0" borderId="60">
      <alignment horizontal="left" wrapText="1" indent="1"/>
    </xf>
    <xf numFmtId="0" fontId="48" fillId="0" borderId="3">
      <alignment horizontal="left" wrapText="1" indent="2"/>
    </xf>
    <xf numFmtId="49" fontId="48" fillId="0" borderId="23">
      <alignment horizontal="center"/>
    </xf>
    <xf numFmtId="49" fontId="48" fillId="0" borderId="9">
      <alignment horizontal="center"/>
    </xf>
    <xf numFmtId="0" fontId="48" fillId="0" borderId="40">
      <alignment horizontal="left" wrapText="1" indent="2"/>
    </xf>
    <xf numFmtId="0" fontId="48" fillId="0" borderId="26"/>
    <xf numFmtId="0" fontId="48" fillId="6" borderId="26"/>
    <xf numFmtId="0" fontId="48" fillId="6" borderId="34"/>
    <xf numFmtId="0" fontId="48" fillId="6" borderId="0"/>
    <xf numFmtId="0" fontId="48" fillId="0" borderId="0">
      <alignment horizontal="left" wrapText="1"/>
    </xf>
    <xf numFmtId="49" fontId="48" fillId="0" borderId="0">
      <alignment horizontal="center" wrapText="1"/>
    </xf>
    <xf numFmtId="49" fontId="48" fillId="0" borderId="0">
      <alignment horizontal="center"/>
    </xf>
    <xf numFmtId="49" fontId="48" fillId="0" borderId="0">
      <alignment horizontal="right"/>
    </xf>
    <xf numFmtId="0" fontId="48" fillId="0" borderId="4">
      <alignment horizontal="left"/>
    </xf>
    <xf numFmtId="49" fontId="48" fillId="0" borderId="4"/>
    <xf numFmtId="0" fontId="48" fillId="0" borderId="4"/>
    <xf numFmtId="0" fontId="1" fillId="0" borderId="4"/>
    <xf numFmtId="0" fontId="48" fillId="0" borderId="8">
      <alignment horizontal="left" wrapText="1"/>
    </xf>
    <xf numFmtId="49" fontId="48" fillId="0" borderId="27">
      <alignment horizontal="center" wrapText="1"/>
    </xf>
    <xf numFmtId="4" fontId="48" fillId="0" borderId="12">
      <alignment horizontal="right"/>
    </xf>
    <xf numFmtId="4" fontId="48" fillId="0" borderId="5">
      <alignment horizontal="right"/>
    </xf>
    <xf numFmtId="0" fontId="48" fillId="0" borderId="61">
      <alignment horizontal="left" wrapText="1"/>
    </xf>
    <xf numFmtId="49" fontId="48" fillId="0" borderId="23">
      <alignment horizontal="center" wrapText="1"/>
    </xf>
    <xf numFmtId="49" fontId="48" fillId="0" borderId="3">
      <alignment horizontal="center"/>
    </xf>
    <xf numFmtId="0" fontId="48" fillId="0" borderId="5">
      <alignment horizontal="left" wrapText="1" indent="2"/>
    </xf>
    <xf numFmtId="49" fontId="48" fillId="0" borderId="11">
      <alignment horizontal="center"/>
    </xf>
    <xf numFmtId="49" fontId="48" fillId="0" borderId="12">
      <alignment horizontal="center"/>
    </xf>
    <xf numFmtId="0" fontId="48" fillId="0" borderId="42">
      <alignment horizontal="left" wrapText="1" indent="2"/>
    </xf>
    <xf numFmtId="0" fontId="48" fillId="0" borderId="32"/>
    <xf numFmtId="0" fontId="48" fillId="0" borderId="47"/>
    <xf numFmtId="0" fontId="44" fillId="0" borderId="46">
      <alignment horizontal="left" wrapText="1"/>
    </xf>
    <xf numFmtId="0" fontId="48" fillId="0" borderId="48">
      <alignment horizontal="center" wrapText="1"/>
    </xf>
    <xf numFmtId="49" fontId="48" fillId="0" borderId="49">
      <alignment horizontal="center" wrapText="1"/>
    </xf>
    <xf numFmtId="4" fontId="48" fillId="0" borderId="27">
      <alignment horizontal="right"/>
    </xf>
    <xf numFmtId="4" fontId="48" fillId="0" borderId="6">
      <alignment horizontal="right"/>
    </xf>
    <xf numFmtId="0" fontId="44" fillId="0" borderId="40">
      <alignment horizontal="left" wrapText="1"/>
    </xf>
    <xf numFmtId="0" fontId="1" fillId="0" borderId="26"/>
    <xf numFmtId="0" fontId="1" fillId="0" borderId="10"/>
    <xf numFmtId="0" fontId="48" fillId="0" borderId="0">
      <alignment horizontal="center" wrapText="1"/>
    </xf>
    <xf numFmtId="0" fontId="44" fillId="0" borderId="0">
      <alignment horizontal="center"/>
    </xf>
    <xf numFmtId="0" fontId="44" fillId="0" borderId="4"/>
    <xf numFmtId="49" fontId="48" fillId="0" borderId="4">
      <alignment horizontal="left"/>
    </xf>
    <xf numFmtId="0" fontId="48" fillId="0" borderId="7">
      <alignment horizontal="left" wrapText="1"/>
    </xf>
    <xf numFmtId="0" fontId="48" fillId="0" borderId="60">
      <alignment horizontal="left" wrapText="1"/>
    </xf>
    <xf numFmtId="0" fontId="1" fillId="0" borderId="28"/>
    <xf numFmtId="0" fontId="1" fillId="0" borderId="30"/>
    <xf numFmtId="0" fontId="48" fillId="0" borderId="8">
      <alignment horizontal="left" wrapText="1" indent="1"/>
    </xf>
    <xf numFmtId="49" fontId="48" fillId="0" borderId="11">
      <alignment horizontal="center" wrapText="1"/>
    </xf>
    <xf numFmtId="0" fontId="48" fillId="0" borderId="61">
      <alignment horizontal="left" wrapText="1" indent="1"/>
    </xf>
    <xf numFmtId="0" fontId="48" fillId="0" borderId="7">
      <alignment horizontal="left" wrapText="1" indent="2"/>
    </xf>
    <xf numFmtId="0" fontId="48" fillId="0" borderId="60">
      <alignment horizontal="left" wrapText="1" indent="2"/>
    </xf>
    <xf numFmtId="0" fontId="48" fillId="0" borderId="1">
      <alignment horizontal="left" wrapText="1" indent="2"/>
    </xf>
    <xf numFmtId="49" fontId="48" fillId="0" borderId="11">
      <alignment horizontal="center" shrinkToFit="1"/>
    </xf>
    <xf numFmtId="49" fontId="48" fillId="0" borderId="12">
      <alignment horizontal="center" shrinkToFit="1"/>
    </xf>
    <xf numFmtId="0" fontId="48" fillId="0" borderId="61">
      <alignment horizontal="left" wrapText="1" indent="2"/>
    </xf>
    <xf numFmtId="0" fontId="44" fillId="0" borderId="14">
      <alignment horizontal="center" vertical="center" textRotation="90" wrapText="1"/>
    </xf>
    <xf numFmtId="0" fontId="48" fillId="0" borderId="9">
      <alignment horizontal="center" vertical="top" wrapText="1"/>
    </xf>
    <xf numFmtId="0" fontId="48" fillId="0" borderId="9">
      <alignment horizontal="center" vertical="top"/>
    </xf>
    <xf numFmtId="0" fontId="48" fillId="0" borderId="9">
      <alignment horizontal="center" vertical="top"/>
    </xf>
    <xf numFmtId="49" fontId="48" fillId="0" borderId="9">
      <alignment horizontal="center" vertical="top" wrapText="1"/>
    </xf>
    <xf numFmtId="0" fontId="48" fillId="0" borderId="9">
      <alignment horizontal="center" vertical="top" wrapText="1"/>
    </xf>
    <xf numFmtId="0" fontId="44" fillId="0" borderId="16"/>
    <xf numFmtId="49" fontId="44" fillId="0" borderId="22">
      <alignment horizontal="center"/>
    </xf>
    <xf numFmtId="49" fontId="52" fillId="0" borderId="17">
      <alignment horizontal="left" vertical="center" wrapText="1"/>
    </xf>
    <xf numFmtId="49" fontId="44" fillId="0" borderId="23">
      <alignment horizontal="center" vertical="center" wrapText="1"/>
    </xf>
    <xf numFmtId="49" fontId="48" fillId="0" borderId="2">
      <alignment horizontal="left" vertical="center" wrapText="1" indent="2"/>
    </xf>
    <xf numFmtId="49" fontId="48" fillId="0" borderId="24">
      <alignment horizontal="center" vertical="center" wrapText="1"/>
    </xf>
    <xf numFmtId="0" fontId="48" fillId="0" borderId="28"/>
    <xf numFmtId="4" fontId="48" fillId="0" borderId="28">
      <alignment horizontal="right"/>
    </xf>
    <xf numFmtId="4" fontId="48" fillId="0" borderId="30">
      <alignment horizontal="right"/>
    </xf>
    <xf numFmtId="49" fontId="48" fillId="0" borderId="1">
      <alignment horizontal="left" vertical="center" wrapText="1" indent="3"/>
    </xf>
    <xf numFmtId="49" fontId="48" fillId="0" borderId="11">
      <alignment horizontal="center" vertical="center" wrapText="1"/>
    </xf>
    <xf numFmtId="49" fontId="48" fillId="0" borderId="17">
      <alignment horizontal="left" vertical="center" wrapText="1" indent="3"/>
    </xf>
    <xf numFmtId="49" fontId="48" fillId="0" borderId="23">
      <alignment horizontal="center" vertical="center" wrapText="1"/>
    </xf>
    <xf numFmtId="49" fontId="48" fillId="0" borderId="18">
      <alignment horizontal="left" vertical="center" wrapText="1" indent="3"/>
    </xf>
    <xf numFmtId="0" fontId="52" fillId="0" borderId="16">
      <alignment horizontal="left" vertical="center" wrapText="1"/>
    </xf>
    <xf numFmtId="49" fontId="48" fillId="0" borderId="25">
      <alignment horizontal="center" vertical="center" wrapText="1"/>
    </xf>
    <xf numFmtId="4" fontId="48" fillId="0" borderId="29">
      <alignment horizontal="right"/>
    </xf>
    <xf numFmtId="4" fontId="48" fillId="0" borderId="31">
      <alignment horizontal="right"/>
    </xf>
    <xf numFmtId="0" fontId="44" fillId="0" borderId="10">
      <alignment horizontal="center" vertical="center" textRotation="90" wrapText="1"/>
    </xf>
    <xf numFmtId="49" fontId="48" fillId="0" borderId="10">
      <alignment horizontal="left" vertical="center" wrapText="1" indent="3"/>
    </xf>
    <xf numFmtId="49" fontId="48" fillId="0" borderId="26">
      <alignment horizontal="center" vertical="center" wrapText="1"/>
    </xf>
    <xf numFmtId="4" fontId="48" fillId="0" borderId="26">
      <alignment horizontal="right"/>
    </xf>
    <xf numFmtId="0" fontId="48" fillId="0" borderId="0">
      <alignment vertical="center"/>
    </xf>
    <xf numFmtId="49" fontId="48" fillId="0" borderId="0">
      <alignment horizontal="left" vertical="center" wrapText="1" indent="3"/>
    </xf>
    <xf numFmtId="49" fontId="48" fillId="0" borderId="0">
      <alignment horizontal="center" vertical="center" wrapText="1"/>
    </xf>
    <xf numFmtId="4" fontId="48" fillId="0" borderId="0">
      <alignment horizontal="right" shrinkToFit="1"/>
    </xf>
    <xf numFmtId="0" fontId="44" fillId="0" borderId="4">
      <alignment horizontal="center" vertical="center" textRotation="90" wrapText="1"/>
    </xf>
    <xf numFmtId="49" fontId="48" fillId="0" borderId="4">
      <alignment horizontal="left" vertical="center" wrapText="1" indent="3"/>
    </xf>
    <xf numFmtId="49" fontId="48" fillId="0" borderId="4">
      <alignment horizontal="center" vertical="center" wrapText="1"/>
    </xf>
    <xf numFmtId="4" fontId="48" fillId="0" borderId="4">
      <alignment horizontal="right"/>
    </xf>
    <xf numFmtId="49" fontId="44" fillId="0" borderId="22">
      <alignment horizontal="center" vertical="center" wrapText="1"/>
    </xf>
    <xf numFmtId="0" fontId="48" fillId="0" borderId="30"/>
    <xf numFmtId="0" fontId="44" fillId="0" borderId="10">
      <alignment horizontal="center" vertical="center" textRotation="90"/>
    </xf>
    <xf numFmtId="0" fontId="44" fillId="0" borderId="4">
      <alignment horizontal="center" vertical="center" textRotation="90"/>
    </xf>
    <xf numFmtId="0" fontId="44" fillId="0" borderId="14">
      <alignment horizontal="center" vertical="center" textRotation="90"/>
    </xf>
    <xf numFmtId="49" fontId="52" fillId="0" borderId="16">
      <alignment horizontal="left" vertical="center" wrapText="1"/>
    </xf>
    <xf numFmtId="0" fontId="44" fillId="0" borderId="9">
      <alignment horizontal="center" vertical="center" textRotation="90"/>
    </xf>
    <xf numFmtId="0" fontId="44" fillId="0" borderId="22">
      <alignment horizontal="center" vertical="center"/>
    </xf>
    <xf numFmtId="0" fontId="48" fillId="0" borderId="17">
      <alignment horizontal="left" vertical="center" wrapText="1"/>
    </xf>
    <xf numFmtId="0" fontId="48" fillId="0" borderId="24">
      <alignment horizontal="center" vertical="center"/>
    </xf>
    <xf numFmtId="0" fontId="48" fillId="0" borderId="11">
      <alignment horizontal="center" vertical="center"/>
    </xf>
    <xf numFmtId="0" fontId="48" fillId="0" borderId="23">
      <alignment horizontal="center" vertical="center"/>
    </xf>
    <xf numFmtId="0" fontId="48" fillId="0" borderId="18">
      <alignment horizontal="left" vertical="center" wrapText="1"/>
    </xf>
    <xf numFmtId="0" fontId="44" fillId="0" borderId="23">
      <alignment horizontal="center" vertical="center"/>
    </xf>
    <xf numFmtId="0" fontId="48" fillId="0" borderId="25">
      <alignment horizontal="center" vertical="center"/>
    </xf>
    <xf numFmtId="49" fontId="44" fillId="0" borderId="22">
      <alignment horizontal="center" vertical="center"/>
    </xf>
    <xf numFmtId="49" fontId="48" fillId="0" borderId="17">
      <alignment horizontal="left" vertical="center" wrapText="1"/>
    </xf>
    <xf numFmtId="49" fontId="48" fillId="0" borderId="24">
      <alignment horizontal="center" vertical="center"/>
    </xf>
    <xf numFmtId="49" fontId="48" fillId="0" borderId="11">
      <alignment horizontal="center" vertical="center"/>
    </xf>
    <xf numFmtId="49" fontId="48" fillId="0" borderId="23">
      <alignment horizontal="center" vertical="center"/>
    </xf>
    <xf numFmtId="49" fontId="48" fillId="0" borderId="18">
      <alignment horizontal="left" vertical="center" wrapText="1"/>
    </xf>
    <xf numFmtId="49" fontId="48" fillId="0" borderId="25">
      <alignment horizontal="center" vertical="center"/>
    </xf>
    <xf numFmtId="49" fontId="48" fillId="0" borderId="4">
      <alignment horizontal="center"/>
    </xf>
    <xf numFmtId="0" fontId="48" fillId="0" borderId="4">
      <alignment horizontal="center"/>
    </xf>
    <xf numFmtId="49" fontId="48" fillId="0" borderId="0">
      <alignment horizontal="left"/>
    </xf>
    <xf numFmtId="0" fontId="48" fillId="0" borderId="10">
      <alignment horizontal="center"/>
    </xf>
    <xf numFmtId="49" fontId="48" fillId="0" borderId="10">
      <alignment horizontal="center"/>
    </xf>
    <xf numFmtId="0" fontId="48" fillId="0" borderId="0">
      <alignment horizontal="center"/>
    </xf>
    <xf numFmtId="49" fontId="48" fillId="0" borderId="4"/>
    <xf numFmtId="0" fontId="53" fillId="0" borderId="4">
      <alignment wrapText="1"/>
    </xf>
    <xf numFmtId="0" fontId="53" fillId="0" borderId="9">
      <alignment wrapText="1"/>
    </xf>
    <xf numFmtId="0" fontId="53" fillId="0" borderId="10">
      <alignment wrapText="1"/>
    </xf>
    <xf numFmtId="0" fontId="48" fillId="0" borderId="1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7" borderId="0"/>
    <xf numFmtId="0" fontId="1" fillId="7" borderId="4"/>
    <xf numFmtId="0" fontId="1" fillId="7" borderId="32"/>
    <xf numFmtId="0" fontId="1" fillId="7" borderId="10"/>
    <xf numFmtId="0" fontId="1" fillId="7" borderId="35"/>
    <xf numFmtId="0" fontId="1" fillId="7" borderId="36"/>
    <xf numFmtId="0" fontId="1" fillId="7" borderId="37"/>
    <xf numFmtId="0" fontId="1" fillId="7" borderId="62"/>
    <xf numFmtId="0" fontId="1" fillId="7" borderId="63"/>
    <xf numFmtId="0" fontId="1" fillId="7" borderId="64"/>
    <xf numFmtId="0" fontId="1" fillId="7" borderId="26"/>
    <xf numFmtId="0" fontId="1" fillId="7" borderId="65"/>
    <xf numFmtId="0" fontId="1" fillId="7" borderId="66"/>
    <xf numFmtId="0" fontId="1" fillId="7" borderId="67"/>
    <xf numFmtId="0" fontId="1" fillId="7" borderId="38"/>
    <xf numFmtId="0" fontId="1" fillId="7" borderId="68"/>
    <xf numFmtId="0" fontId="1" fillId="7" borderId="13"/>
    <xf numFmtId="0" fontId="1" fillId="7" borderId="45"/>
    <xf numFmtId="0" fontId="1" fillId="7" borderId="34"/>
    <xf numFmtId="0" fontId="1" fillId="8" borderId="36"/>
    <xf numFmtId="0" fontId="1" fillId="7" borderId="69"/>
    <xf numFmtId="0" fontId="1" fillId="8" borderId="4"/>
  </cellStyleXfs>
  <cellXfs count="395">
    <xf numFmtId="0" fontId="0" fillId="0" borderId="0" xfId="0"/>
    <xf numFmtId="164" fontId="16" fillId="5" borderId="51" xfId="0" applyNumberFormat="1" applyFont="1" applyFill="1" applyBorder="1" applyAlignment="1"/>
    <xf numFmtId="164" fontId="0" fillId="5" borderId="51" xfId="0" applyNumberFormat="1" applyFont="1" applyFill="1" applyBorder="1" applyAlignment="1"/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10" fontId="34" fillId="4" borderId="0" xfId="0" applyNumberFormat="1" applyFont="1" applyFill="1" applyAlignment="1">
      <alignment horizontal="center" wrapText="1"/>
    </xf>
    <xf numFmtId="4" fontId="21" fillId="4" borderId="0" xfId="0" applyNumberFormat="1" applyFont="1" applyFill="1" applyAlignment="1"/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0" fontId="37" fillId="0" borderId="0" xfId="0" applyFont="1" applyProtection="1">
      <protection locked="0"/>
    </xf>
    <xf numFmtId="0" fontId="37" fillId="4" borderId="0" xfId="0" applyFont="1" applyFill="1" applyProtection="1">
      <protection locked="0"/>
    </xf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49" fontId="32" fillId="0" borderId="28" xfId="111" applyNumberFormat="1" applyFont="1" applyBorder="1" applyAlignment="1" applyProtection="1">
      <alignment horizontal="center" vertical="center" wrapText="1"/>
    </xf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/>
    <xf numFmtId="49" fontId="34" fillId="4" borderId="12" xfId="111" applyNumberFormat="1" applyFont="1" applyFill="1" applyBorder="1" applyProtection="1">
      <alignment horizontal="center" vertical="center" wrapText="1"/>
    </xf>
    <xf numFmtId="49" fontId="21" fillId="4" borderId="28" xfId="136" applyNumberFormat="1" applyFont="1" applyFill="1" applyBorder="1" applyProtection="1">
      <alignment horizontal="center" vertical="center" wrapText="1"/>
    </xf>
    <xf numFmtId="0" fontId="42" fillId="4" borderId="0" xfId="0" applyFont="1" applyFill="1" applyProtection="1">
      <protection locked="0"/>
    </xf>
    <xf numFmtId="4" fontId="33" fillId="4" borderId="0" xfId="0" applyNumberFormat="1" applyFont="1" applyFill="1" applyProtection="1">
      <protection locked="0"/>
    </xf>
    <xf numFmtId="164" fontId="34" fillId="4" borderId="51" xfId="179" applyNumberFormat="1" applyFont="1" applyFill="1" applyBorder="1" applyProtection="1">
      <alignment horizontal="right"/>
    </xf>
    <xf numFmtId="164" fontId="21" fillId="4" borderId="51" xfId="134" applyNumberFormat="1" applyFont="1" applyFill="1" applyBorder="1" applyProtection="1">
      <alignment horizontal="center"/>
    </xf>
    <xf numFmtId="164" fontId="21" fillId="4" borderId="51" xfId="179" applyNumberFormat="1" applyFont="1" applyFill="1" applyBorder="1" applyProtection="1">
      <alignment horizontal="right"/>
    </xf>
    <xf numFmtId="164" fontId="21" fillId="4" borderId="0" xfId="139" applyNumberFormat="1" applyFont="1" applyFill="1" applyBorder="1" applyProtection="1"/>
    <xf numFmtId="164" fontId="33" fillId="4" borderId="0" xfId="0" applyNumberFormat="1" applyFont="1" applyFill="1" applyProtection="1">
      <protection locked="0"/>
    </xf>
    <xf numFmtId="164" fontId="21" fillId="4" borderId="0" xfId="131" applyNumberFormat="1" applyFont="1" applyFill="1" applyProtection="1"/>
    <xf numFmtId="164" fontId="37" fillId="4" borderId="51" xfId="0" applyNumberFormat="1" applyFont="1" applyFill="1" applyBorder="1" applyProtection="1">
      <protection locked="0"/>
    </xf>
    <xf numFmtId="164" fontId="33" fillId="4" borderId="51" xfId="0" applyNumberFormat="1" applyFont="1" applyFill="1" applyBorder="1" applyProtection="1">
      <protection locked="0"/>
    </xf>
    <xf numFmtId="164" fontId="35" fillId="0" borderId="51" xfId="164" applyNumberFormat="1" applyFont="1" applyBorder="1" applyAlignment="1" applyProtection="1">
      <alignment wrapText="1"/>
    </xf>
    <xf numFmtId="164" fontId="32" fillId="0" borderId="51" xfId="114" applyNumberFormat="1" applyFont="1" applyBorder="1" applyAlignment="1" applyProtection="1">
      <alignment wrapText="1"/>
    </xf>
    <xf numFmtId="164" fontId="35" fillId="0" borderId="51" xfId="167" applyNumberFormat="1" applyFont="1" applyBorder="1" applyAlignment="1" applyProtection="1">
      <alignment wrapText="1"/>
    </xf>
    <xf numFmtId="164" fontId="32" fillId="4" borderId="51" xfId="167" applyNumberFormat="1" applyFont="1" applyFill="1" applyBorder="1" applyAlignment="1" applyProtection="1">
      <alignment horizontal="left" vertical="center" wrapText="1"/>
    </xf>
    <xf numFmtId="164" fontId="21" fillId="4" borderId="51" xfId="177" applyNumberFormat="1" applyFont="1" applyFill="1" applyBorder="1" applyProtection="1">
      <alignment horizontal="center"/>
    </xf>
    <xf numFmtId="164" fontId="35" fillId="4" borderId="51" xfId="167" applyNumberFormat="1" applyFont="1" applyFill="1" applyBorder="1" applyAlignment="1" applyProtection="1">
      <alignment wrapText="1"/>
    </xf>
    <xf numFmtId="164" fontId="34" fillId="4" borderId="51" xfId="177" applyNumberFormat="1" applyFont="1" applyFill="1" applyBorder="1" applyProtection="1">
      <alignment horizontal="center"/>
    </xf>
    <xf numFmtId="164" fontId="32" fillId="4" borderId="51" xfId="167" applyNumberFormat="1" applyFont="1" applyFill="1" applyBorder="1" applyAlignment="1" applyProtection="1">
      <alignment wrapText="1"/>
    </xf>
    <xf numFmtId="164" fontId="54" fillId="0" borderId="5" xfId="256" applyNumberFormat="1" applyFont="1" applyAlignment="1" applyProtection="1">
      <alignment wrapText="1"/>
    </xf>
    <xf numFmtId="164" fontId="35" fillId="4" borderId="51" xfId="166" applyNumberFormat="1" applyFont="1" applyFill="1" applyBorder="1" applyAlignment="1" applyProtection="1">
      <alignment wrapText="1"/>
    </xf>
    <xf numFmtId="164" fontId="34" fillId="4" borderId="51" xfId="176" applyNumberFormat="1" applyFont="1" applyFill="1" applyBorder="1" applyProtection="1">
      <alignment horizontal="center" wrapText="1"/>
    </xf>
    <xf numFmtId="164" fontId="32" fillId="4" borderId="0" xfId="106" applyNumberFormat="1" applyFont="1" applyFill="1" applyAlignment="1" applyProtection="1"/>
    <xf numFmtId="164" fontId="21" fillId="4" borderId="0" xfId="128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164" fontId="34" fillId="4" borderId="12" xfId="179" applyNumberFormat="1" applyFont="1" applyFill="1" applyProtection="1">
      <alignment horizontal="right"/>
    </xf>
    <xf numFmtId="164" fontId="36" fillId="4" borderId="0" xfId="0" applyNumberFormat="1" applyFont="1" applyFill="1" applyAlignment="1" applyProtection="1">
      <protection locked="0"/>
    </xf>
    <xf numFmtId="164" fontId="38" fillId="4" borderId="51" xfId="0" applyNumberFormat="1" applyFont="1" applyFill="1" applyBorder="1" applyAlignment="1">
      <alignment wrapText="1"/>
    </xf>
    <xf numFmtId="164" fontId="39" fillId="4" borderId="51" xfId="0" applyNumberFormat="1" applyFont="1" applyFill="1" applyBorder="1" applyAlignment="1">
      <alignment horizontal="center" shrinkToFit="1"/>
    </xf>
    <xf numFmtId="164" fontId="40" fillId="4" borderId="51" xfId="0" applyNumberFormat="1" applyFont="1" applyFill="1" applyBorder="1" applyAlignment="1">
      <alignment wrapText="1"/>
    </xf>
    <xf numFmtId="164" fontId="41" fillId="4" borderId="51" xfId="0" applyNumberFormat="1" applyFont="1" applyFill="1" applyBorder="1" applyAlignment="1">
      <alignment horizontal="center" shrinkToFit="1"/>
    </xf>
    <xf numFmtId="164" fontId="21" fillId="4" borderId="12" xfId="179" applyNumberFormat="1" applyFont="1" applyFill="1" applyProtection="1">
      <alignment horizontal="right"/>
    </xf>
    <xf numFmtId="164" fontId="40" fillId="0" borderId="51" xfId="0" applyNumberFormat="1" applyFont="1" applyFill="1" applyBorder="1" applyAlignment="1">
      <alignment wrapText="1"/>
    </xf>
    <xf numFmtId="164" fontId="38" fillId="0" borderId="51" xfId="0" applyNumberFormat="1" applyFont="1" applyFill="1" applyBorder="1" applyAlignment="1">
      <alignment wrapText="1"/>
    </xf>
    <xf numFmtId="164" fontId="32" fillId="4" borderId="51" xfId="0" applyNumberFormat="1" applyFont="1" applyFill="1" applyBorder="1" applyAlignment="1">
      <alignment wrapText="1"/>
    </xf>
    <xf numFmtId="164" fontId="20" fillId="5" borderId="0" xfId="0" applyNumberFormat="1" applyFont="1" applyFill="1"/>
    <xf numFmtId="164" fontId="20" fillId="4" borderId="0" xfId="0" applyNumberFormat="1" applyFont="1" applyFill="1"/>
    <xf numFmtId="164" fontId="20" fillId="0" borderId="0" xfId="0" applyNumberFormat="1" applyFont="1" applyFill="1"/>
    <xf numFmtId="164" fontId="0" fillId="0" borderId="0" xfId="0" applyNumberFormat="1" applyAlignment="1">
      <alignment vertical="top"/>
    </xf>
    <xf numFmtId="164" fontId="19" fillId="0" borderId="0" xfId="0" applyNumberFormat="1" applyFont="1" applyBorder="1" applyAlignment="1">
      <alignment wrapText="1"/>
    </xf>
    <xf numFmtId="164" fontId="21" fillId="0" borderId="0" xfId="0" applyNumberFormat="1" applyFont="1" applyBorder="1" applyAlignment="1">
      <alignment horizontal="center"/>
    </xf>
    <xf numFmtId="164" fontId="0" fillId="4" borderId="56" xfId="0" applyNumberFormat="1" applyFill="1" applyBorder="1" applyAlignment="1"/>
    <xf numFmtId="164" fontId="0" fillId="5" borderId="51" xfId="0" applyNumberFormat="1" applyFill="1" applyBorder="1" applyAlignment="1">
      <alignment vertical="top"/>
    </xf>
    <xf numFmtId="164" fontId="21" fillId="5" borderId="51" xfId="0" applyNumberFormat="1" applyFont="1" applyFill="1" applyBorder="1" applyAlignment="1">
      <alignment horizontal="center"/>
    </xf>
    <xf numFmtId="164" fontId="17" fillId="5" borderId="51" xfId="0" applyNumberFormat="1" applyFont="1" applyFill="1" applyBorder="1" applyAlignment="1">
      <alignment horizontal="center" vertical="center" wrapText="1"/>
    </xf>
    <xf numFmtId="164" fontId="17" fillId="4" borderId="51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4" fontId="0" fillId="0" borderId="0" xfId="0" applyNumberFormat="1"/>
    <xf numFmtId="164" fontId="16" fillId="4" borderId="0" xfId="0" applyNumberFormat="1" applyFont="1" applyFill="1" applyBorder="1"/>
    <xf numFmtId="164" fontId="16" fillId="0" borderId="0" xfId="0" applyNumberFormat="1" applyFont="1"/>
    <xf numFmtId="164" fontId="17" fillId="5" borderId="51" xfId="0" applyNumberFormat="1" applyFont="1" applyFill="1" applyBorder="1" applyAlignment="1">
      <alignment horizontal="justify" vertical="justify" wrapText="1"/>
    </xf>
    <xf numFmtId="164" fontId="17" fillId="4" borderId="0" xfId="0" applyNumberFormat="1" applyFont="1" applyFill="1" applyBorder="1" applyAlignment="1"/>
    <xf numFmtId="164" fontId="0" fillId="0" borderId="0" xfId="0" applyNumberFormat="1" applyAlignment="1"/>
    <xf numFmtId="164" fontId="23" fillId="5" borderId="51" xfId="0" applyNumberFormat="1" applyFont="1" applyFill="1" applyBorder="1" applyAlignment="1">
      <alignment horizontal="justify" vertical="justify" wrapText="1"/>
    </xf>
    <xf numFmtId="164" fontId="23" fillId="4" borderId="0" xfId="0" applyNumberFormat="1" applyFont="1" applyFill="1" applyBorder="1" applyAlignment="1"/>
    <xf numFmtId="164" fontId="16" fillId="0" borderId="0" xfId="0" applyNumberFormat="1" applyFont="1" applyAlignment="1"/>
    <xf numFmtId="164" fontId="16" fillId="0" borderId="0" xfId="0" applyNumberFormat="1" applyFont="1" applyAlignment="1">
      <alignment vertical="top"/>
    </xf>
    <xf numFmtId="164" fontId="24" fillId="4" borderId="0" xfId="0" applyNumberFormat="1" applyFont="1" applyFill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164" fontId="24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4" borderId="0" xfId="0" applyNumberFormat="1" applyFill="1" applyBorder="1" applyAlignment="1"/>
    <xf numFmtId="164" fontId="0" fillId="5" borderId="51" xfId="0" applyNumberFormat="1" applyFill="1" applyBorder="1" applyAlignment="1"/>
    <xf numFmtId="164" fontId="0" fillId="0" borderId="0" xfId="0" applyNumberFormat="1" applyBorder="1" applyAlignment="1">
      <alignment vertical="top"/>
    </xf>
    <xf numFmtId="164" fontId="16" fillId="4" borderId="0" xfId="181" applyNumberFormat="1" applyFont="1" applyFill="1" applyBorder="1" applyAlignment="1">
      <alignment horizontal="center" vertical="center" wrapText="1"/>
    </xf>
    <xf numFmtId="164" fontId="25" fillId="0" borderId="0" xfId="181" applyNumberFormat="1" applyFont="1" applyBorder="1" applyAlignment="1">
      <alignment horizontal="center" vertical="center" wrapText="1"/>
    </xf>
    <xf numFmtId="164" fontId="22" fillId="4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2" fillId="5" borderId="51" xfId="0" applyNumberFormat="1" applyFont="1" applyFill="1" applyBorder="1" applyAlignment="1">
      <alignment horizontal="left" vertical="center" wrapText="1"/>
    </xf>
    <xf numFmtId="164" fontId="26" fillId="5" borderId="51" xfId="181" applyNumberFormat="1" applyFont="1" applyFill="1" applyBorder="1" applyAlignment="1">
      <alignment horizontal="right" shrinkToFit="1"/>
    </xf>
    <xf numFmtId="164" fontId="28" fillId="4" borderId="51" xfId="181" applyNumberFormat="1" applyFont="1" applyFill="1" applyBorder="1" applyAlignment="1">
      <alignment horizontal="right" shrinkToFit="1"/>
    </xf>
    <xf numFmtId="164" fontId="27" fillId="4" borderId="51" xfId="181" applyNumberFormat="1" applyFont="1" applyFill="1" applyBorder="1" applyAlignment="1">
      <alignment horizontal="right" shrinkToFit="1"/>
    </xf>
    <xf numFmtId="164" fontId="16" fillId="4" borderId="51" xfId="181" applyNumberFormat="1" applyFont="1" applyFill="1" applyBorder="1" applyAlignment="1">
      <alignment horizontal="right" shrinkToFit="1"/>
    </xf>
    <xf numFmtId="164" fontId="26" fillId="4" borderId="0" xfId="181" applyNumberFormat="1" applyFont="1" applyFill="1" applyBorder="1" applyAlignment="1">
      <alignment horizontal="right" shrinkToFit="1"/>
    </xf>
    <xf numFmtId="164" fontId="26" fillId="5" borderId="0" xfId="181" applyNumberFormat="1" applyFont="1" applyFill="1" applyBorder="1" applyAlignment="1">
      <alignment horizontal="right" shrinkToFit="1"/>
    </xf>
    <xf numFmtId="164" fontId="26" fillId="5" borderId="51" xfId="0" applyNumberFormat="1" applyFont="1" applyFill="1" applyBorder="1" applyAlignment="1">
      <alignment horizontal="left" vertical="center" wrapText="1"/>
    </xf>
    <xf numFmtId="164" fontId="26" fillId="0" borderId="0" xfId="181" applyNumberFormat="1" applyFont="1" applyBorder="1" applyAlignment="1">
      <alignment horizontal="right" shrinkToFit="1"/>
    </xf>
    <xf numFmtId="164" fontId="18" fillId="4" borderId="51" xfId="181" applyNumberFormat="1" applyFont="1" applyFill="1" applyBorder="1" applyAlignment="1">
      <alignment horizontal="right" shrinkToFit="1"/>
    </xf>
    <xf numFmtId="164" fontId="0" fillId="5" borderId="0" xfId="0" applyNumberFormat="1" applyFill="1" applyBorder="1" applyAlignment="1">
      <alignment vertical="top"/>
    </xf>
    <xf numFmtId="164" fontId="0" fillId="5" borderId="0" xfId="0" applyNumberFormat="1" applyFill="1" applyAlignment="1">
      <alignment vertical="top"/>
    </xf>
    <xf numFmtId="164" fontId="0" fillId="4" borderId="0" xfId="0" applyNumberFormat="1" applyFill="1" applyBorder="1" applyAlignment="1">
      <alignment vertical="top"/>
    </xf>
    <xf numFmtId="164" fontId="0" fillId="4" borderId="0" xfId="0" applyNumberFormat="1" applyFill="1" applyAlignment="1">
      <alignment vertical="top"/>
    </xf>
    <xf numFmtId="164" fontId="29" fillId="4" borderId="0" xfId="0" applyNumberFormat="1" applyFont="1" applyFill="1" applyBorder="1" applyAlignment="1">
      <alignment horizontal="center" vertical="center" wrapText="1"/>
    </xf>
    <xf numFmtId="164" fontId="29" fillId="4" borderId="0" xfId="0" applyNumberFormat="1" applyFont="1" applyFill="1" applyBorder="1" applyAlignment="1">
      <alignment horizontal="right" vertical="center" wrapText="1"/>
    </xf>
    <xf numFmtId="164" fontId="30" fillId="4" borderId="0" xfId="0" applyNumberFormat="1" applyFont="1" applyFill="1" applyBorder="1" applyAlignment="1">
      <alignment horizontal="center"/>
    </xf>
    <xf numFmtId="164" fontId="31" fillId="4" borderId="0" xfId="0" applyNumberFormat="1" applyFont="1" applyFill="1" applyBorder="1" applyAlignment="1">
      <alignment horizontal="right"/>
    </xf>
    <xf numFmtId="164" fontId="19" fillId="4" borderId="0" xfId="0" applyNumberFormat="1" applyFont="1" applyFill="1" applyBorder="1" applyAlignment="1"/>
    <xf numFmtId="164" fontId="0" fillId="4" borderId="0" xfId="0" applyNumberFormat="1" applyFill="1" applyAlignment="1"/>
    <xf numFmtId="0" fontId="36" fillId="4" borderId="0" xfId="0" applyFont="1" applyFill="1" applyAlignment="1">
      <alignment vertical="top"/>
    </xf>
    <xf numFmtId="164" fontId="21" fillId="4" borderId="52" xfId="160" applyNumberFormat="1" applyFont="1" applyFill="1" applyBorder="1" applyProtection="1"/>
    <xf numFmtId="0" fontId="34" fillId="4" borderId="0" xfId="0" applyFont="1" applyFill="1" applyAlignment="1">
      <alignment horizontal="center" wrapText="1"/>
    </xf>
    <xf numFmtId="0" fontId="33" fillId="4" borderId="0" xfId="0" applyFont="1" applyFill="1" applyAlignment="1">
      <alignment horizontal="center"/>
    </xf>
    <xf numFmtId="10" fontId="21" fillId="4" borderId="0" xfId="0" applyNumberFormat="1" applyFont="1" applyFill="1" applyAlignment="1">
      <alignment horizontal="center" wrapText="1"/>
    </xf>
    <xf numFmtId="49" fontId="21" fillId="4" borderId="28" xfId="111" applyNumberFormat="1" applyFont="1" applyFill="1" applyBorder="1" applyProtection="1">
      <alignment horizontal="center" vertical="center" wrapText="1"/>
    </xf>
    <xf numFmtId="164" fontId="34" fillId="4" borderId="51" xfId="175" applyNumberFormat="1" applyFont="1" applyFill="1" applyBorder="1" applyProtection="1">
      <alignment horizontal="center" wrapText="1"/>
    </xf>
    <xf numFmtId="164" fontId="16" fillId="9" borderId="51" xfId="181" applyNumberFormat="1" applyFont="1" applyFill="1" applyBorder="1" applyAlignment="1">
      <alignment horizontal="right" shrinkToFit="1"/>
    </xf>
    <xf numFmtId="164" fontId="18" fillId="9" borderId="51" xfId="181" applyNumberFormat="1" applyFont="1" applyFill="1" applyBorder="1" applyAlignment="1">
      <alignment horizontal="right" shrinkToFit="1"/>
    </xf>
    <xf numFmtId="3" fontId="17" fillId="5" borderId="51" xfId="0" applyNumberFormat="1" applyFont="1" applyFill="1" applyBorder="1" applyAlignment="1">
      <alignment horizontal="center" vertical="center"/>
    </xf>
    <xf numFmtId="3" fontId="17" fillId="4" borderId="51" xfId="0" applyNumberFormat="1" applyFont="1" applyFill="1" applyBorder="1" applyAlignment="1">
      <alignment horizontal="center" vertical="center"/>
    </xf>
    <xf numFmtId="3" fontId="14" fillId="5" borderId="51" xfId="0" applyNumberFormat="1" applyFont="1" applyFill="1" applyBorder="1" applyAlignment="1">
      <alignment horizontal="center" vertical="center"/>
    </xf>
    <xf numFmtId="3" fontId="15" fillId="5" borderId="51" xfId="0" applyNumberFormat="1" applyFont="1" applyFill="1" applyBorder="1" applyAlignment="1">
      <alignment horizontal="center" vertical="center"/>
    </xf>
    <xf numFmtId="3" fontId="26" fillId="5" borderId="51" xfId="181" applyNumberFormat="1" applyFont="1" applyFill="1" applyBorder="1" applyAlignment="1">
      <alignment horizontal="right" shrinkToFit="1"/>
    </xf>
    <xf numFmtId="164" fontId="16" fillId="9" borderId="51" xfId="0" applyNumberFormat="1" applyFont="1" applyFill="1" applyBorder="1" applyAlignment="1"/>
    <xf numFmtId="164" fontId="0" fillId="9" borderId="51" xfId="0" applyNumberFormat="1" applyFill="1" applyBorder="1" applyAlignment="1">
      <alignment wrapText="1"/>
    </xf>
    <xf numFmtId="164" fontId="16" fillId="9" borderId="51" xfId="0" applyNumberFormat="1" applyFont="1" applyFill="1" applyBorder="1" applyAlignment="1">
      <alignment wrapText="1"/>
    </xf>
    <xf numFmtId="164" fontId="16" fillId="9" borderId="51" xfId="182" applyNumberFormat="1" applyFont="1" applyFill="1" applyBorder="1" applyAlignment="1"/>
    <xf numFmtId="164" fontId="16" fillId="4" borderId="51" xfId="182" applyNumberFormat="1" applyFont="1" applyFill="1" applyBorder="1" applyAlignment="1"/>
    <xf numFmtId="164" fontId="34" fillId="9" borderId="51" xfId="179" applyNumberFormat="1" applyFont="1" applyFill="1" applyBorder="1" applyProtection="1">
      <alignment horizontal="right"/>
    </xf>
    <xf numFmtId="164" fontId="37" fillId="9" borderId="51" xfId="0" applyNumberFormat="1" applyFont="1" applyFill="1" applyBorder="1" applyProtection="1">
      <protection locked="0"/>
    </xf>
    <xf numFmtId="164" fontId="21" fillId="9" borderId="51" xfId="134" applyNumberFormat="1" applyFont="1" applyFill="1" applyBorder="1" applyProtection="1">
      <alignment horizontal="center"/>
    </xf>
    <xf numFmtId="164" fontId="21" fillId="9" borderId="51" xfId="179" applyNumberFormat="1" applyFont="1" applyFill="1" applyBorder="1" applyProtection="1">
      <alignment horizontal="right"/>
    </xf>
    <xf numFmtId="164" fontId="34" fillId="9" borderId="51" xfId="180" applyNumberFormat="1" applyFont="1" applyFill="1" applyBorder="1" applyProtection="1">
      <alignment horizontal="right"/>
    </xf>
    <xf numFmtId="164" fontId="21" fillId="9" borderId="0" xfId="139" applyNumberFormat="1" applyFont="1" applyFill="1" applyBorder="1" applyProtection="1"/>
    <xf numFmtId="164" fontId="34" fillId="9" borderId="12" xfId="179" applyNumberFormat="1" applyFont="1" applyFill="1" applyProtection="1">
      <alignment horizontal="right"/>
    </xf>
    <xf numFmtId="164" fontId="33" fillId="9" borderId="0" xfId="0" applyNumberFormat="1" applyFont="1" applyFill="1" applyProtection="1">
      <protection locked="0"/>
    </xf>
    <xf numFmtId="164" fontId="21" fillId="9" borderId="0" xfId="131" applyNumberFormat="1" applyFont="1" applyFill="1" applyProtection="1"/>
    <xf numFmtId="164" fontId="33" fillId="9" borderId="51" xfId="0" applyNumberFormat="1" applyFont="1" applyFill="1" applyBorder="1" applyProtection="1">
      <protection locked="0"/>
    </xf>
    <xf numFmtId="164" fontId="21" fillId="9" borderId="12" xfId="179" applyNumberFormat="1" applyFont="1" applyFill="1" applyProtection="1">
      <alignment horizontal="right"/>
    </xf>
    <xf numFmtId="164" fontId="33" fillId="9" borderId="51" xfId="0" applyNumberFormat="1" applyFont="1" applyFill="1" applyBorder="1" applyAlignment="1" applyProtection="1">
      <alignment wrapText="1"/>
      <protection locked="0"/>
    </xf>
    <xf numFmtId="164" fontId="17" fillId="10" borderId="51" xfId="0" applyNumberFormat="1" applyFont="1" applyFill="1" applyBorder="1" applyAlignment="1">
      <alignment horizontal="center" vertical="center" wrapText="1"/>
    </xf>
    <xf numFmtId="3" fontId="17" fillId="10" borderId="51" xfId="0" applyNumberFormat="1" applyFont="1" applyFill="1" applyBorder="1" applyAlignment="1">
      <alignment horizontal="center" vertical="center"/>
    </xf>
    <xf numFmtId="3" fontId="22" fillId="10" borderId="51" xfId="0" applyNumberFormat="1" applyFont="1" applyFill="1" applyBorder="1" applyAlignment="1">
      <alignment horizontal="center" vertical="center"/>
    </xf>
    <xf numFmtId="164" fontId="16" fillId="10" borderId="51" xfId="0" applyNumberFormat="1" applyFont="1" applyFill="1" applyBorder="1" applyAlignment="1"/>
    <xf numFmtId="164" fontId="16" fillId="10" borderId="51" xfId="182" applyNumberFormat="1" applyFont="1" applyFill="1" applyBorder="1" applyAlignment="1"/>
    <xf numFmtId="164" fontId="0" fillId="10" borderId="51" xfId="0" applyNumberFormat="1" applyFont="1" applyFill="1" applyBorder="1" applyAlignment="1"/>
    <xf numFmtId="0" fontId="34" fillId="10" borderId="52" xfId="0" applyFont="1" applyFill="1" applyBorder="1" applyAlignment="1">
      <alignment horizontal="center" vertical="center" wrapText="1"/>
    </xf>
    <xf numFmtId="10" fontId="34" fillId="10" borderId="52" xfId="0" applyNumberFormat="1" applyFont="1" applyFill="1" applyBorder="1" applyAlignment="1">
      <alignment horizontal="center" vertical="center" wrapText="1"/>
    </xf>
    <xf numFmtId="49" fontId="21" fillId="10" borderId="28" xfId="136" applyNumberFormat="1" applyFont="1" applyFill="1" applyBorder="1" applyProtection="1">
      <alignment horizontal="center" vertical="center" wrapText="1"/>
    </xf>
    <xf numFmtId="0" fontId="21" fillId="10" borderId="57" xfId="159" applyNumberFormat="1" applyFont="1" applyFill="1" applyBorder="1" applyAlignment="1" applyProtection="1">
      <alignment horizontal="center"/>
    </xf>
    <xf numFmtId="0" fontId="33" fillId="10" borderId="57" xfId="0" applyFont="1" applyFill="1" applyBorder="1" applyAlignment="1" applyProtection="1">
      <alignment horizontal="center"/>
      <protection locked="0"/>
    </xf>
    <xf numFmtId="164" fontId="21" fillId="10" borderId="51" xfId="179" applyNumberFormat="1" applyFont="1" applyFill="1" applyBorder="1" applyProtection="1">
      <alignment horizontal="right"/>
    </xf>
    <xf numFmtId="164" fontId="21" fillId="10" borderId="51" xfId="160" applyNumberFormat="1" applyFont="1" applyFill="1" applyBorder="1" applyProtection="1"/>
    <xf numFmtId="164" fontId="33" fillId="10" borderId="51" xfId="0" applyNumberFormat="1" applyFont="1" applyFill="1" applyBorder="1" applyProtection="1">
      <protection locked="0"/>
    </xf>
    <xf numFmtId="164" fontId="34" fillId="10" borderId="51" xfId="179" applyNumberFormat="1" applyFont="1" applyFill="1" applyBorder="1" applyProtection="1">
      <alignment horizontal="right"/>
    </xf>
    <xf numFmtId="164" fontId="37" fillId="10" borderId="51" xfId="0" applyNumberFormat="1" applyFont="1" applyFill="1" applyBorder="1" applyProtection="1">
      <protection locked="0"/>
    </xf>
    <xf numFmtId="164" fontId="34" fillId="10" borderId="51" xfId="160" applyNumberFormat="1" applyFont="1" applyFill="1" applyBorder="1" applyProtection="1"/>
    <xf numFmtId="164" fontId="33" fillId="0" borderId="51" xfId="0" applyNumberFormat="1" applyFont="1" applyFill="1" applyBorder="1" applyProtection="1">
      <protection locked="0"/>
    </xf>
    <xf numFmtId="164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10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4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4" borderId="50" xfId="110" applyNumberFormat="1" applyFont="1" applyFill="1" applyBorder="1" applyProtection="1">
      <alignment horizontal="center" vertical="center" wrapText="1"/>
    </xf>
    <xf numFmtId="49" fontId="21" fillId="4" borderId="9" xfId="110" applyNumberFormat="1" applyFont="1" applyFill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4" borderId="51" xfId="0" applyNumberFormat="1" applyFont="1" applyFill="1" applyBorder="1" applyAlignment="1">
      <alignment horizontal="center"/>
    </xf>
    <xf numFmtId="0" fontId="33" fillId="4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164" fontId="34" fillId="9" borderId="28" xfId="179" applyNumberFormat="1" applyFont="1" applyFill="1" applyBorder="1" applyAlignment="1" applyProtection="1">
      <alignment horizontal="center"/>
    </xf>
    <xf numFmtId="164" fontId="34" fillId="9" borderId="12" xfId="179" applyNumberFormat="1" applyFont="1" applyFill="1" applyAlignment="1" applyProtection="1">
      <alignment horizontal="center"/>
    </xf>
    <xf numFmtId="164" fontId="21" fillId="4" borderId="57" xfId="160" applyNumberFormat="1" applyFont="1" applyFill="1" applyBorder="1" applyAlignment="1" applyProtection="1">
      <alignment horizontal="center"/>
    </xf>
    <xf numFmtId="164" fontId="21" fillId="4" borderId="52" xfId="160" applyNumberFormat="1" applyFont="1" applyFill="1" applyBorder="1" applyAlignment="1" applyProtection="1">
      <alignment horizontal="center"/>
    </xf>
    <xf numFmtId="164" fontId="25" fillId="0" borderId="0" xfId="181" applyNumberFormat="1" applyFont="1" applyBorder="1" applyAlignment="1">
      <alignment horizontal="center" vertical="center" wrapText="1"/>
    </xf>
    <xf numFmtId="164" fontId="14" fillId="4" borderId="57" xfId="181" applyNumberFormat="1" applyFont="1" applyFill="1" applyBorder="1" applyAlignment="1">
      <alignment horizontal="center" vertical="center" wrapText="1"/>
    </xf>
    <xf numFmtId="164" fontId="0" fillId="4" borderId="52" xfId="0" applyNumberFormat="1" applyFill="1" applyBorder="1" applyAlignment="1">
      <alignment horizontal="center" vertical="center" wrapText="1"/>
    </xf>
    <xf numFmtId="164" fontId="17" fillId="5" borderId="57" xfId="181" applyNumberFormat="1" applyFont="1" applyFill="1" applyBorder="1" applyAlignment="1">
      <alignment horizontal="center" vertical="center" wrapText="1"/>
    </xf>
    <xf numFmtId="164" fontId="17" fillId="5" borderId="52" xfId="181" applyNumberFormat="1" applyFont="1" applyFill="1" applyBorder="1" applyAlignment="1">
      <alignment horizontal="center" vertical="center" wrapText="1"/>
    </xf>
    <xf numFmtId="164" fontId="16" fillId="5" borderId="58" xfId="181" applyNumberFormat="1" applyFont="1" applyFill="1" applyBorder="1" applyAlignment="1">
      <alignment horizontal="center" vertical="center" wrapText="1"/>
    </xf>
    <xf numFmtId="164" fontId="16" fillId="5" borderId="53" xfId="0" applyNumberFormat="1" applyFont="1" applyFill="1" applyBorder="1" applyAlignment="1">
      <alignment horizontal="center"/>
    </xf>
    <xf numFmtId="164" fontId="16" fillId="5" borderId="54" xfId="0" applyNumberFormat="1" applyFont="1" applyFill="1" applyBorder="1" applyAlignment="1">
      <alignment horizontal="center"/>
    </xf>
    <xf numFmtId="164" fontId="16" fillId="5" borderId="55" xfId="0" applyNumberFormat="1" applyFont="1" applyFill="1" applyBorder="1" applyAlignment="1">
      <alignment horizontal="center"/>
    </xf>
    <xf numFmtId="164" fontId="16" fillId="4" borderId="53" xfId="0" applyNumberFormat="1" applyFont="1" applyFill="1" applyBorder="1" applyAlignment="1">
      <alignment horizontal="center"/>
    </xf>
    <xf numFmtId="164" fontId="16" fillId="4" borderId="54" xfId="0" applyNumberFormat="1" applyFont="1" applyFill="1" applyBorder="1" applyAlignment="1">
      <alignment horizontal="center"/>
    </xf>
    <xf numFmtId="164" fontId="16" fillId="4" borderId="55" xfId="0" applyNumberFormat="1" applyFont="1" applyFill="1" applyBorder="1" applyAlignment="1">
      <alignment horizontal="center"/>
    </xf>
    <xf numFmtId="164" fontId="16" fillId="10" borderId="53" xfId="0" applyNumberFormat="1" applyFont="1" applyFill="1" applyBorder="1" applyAlignment="1">
      <alignment horizontal="center"/>
    </xf>
    <xf numFmtId="164" fontId="16" fillId="10" borderId="54" xfId="0" applyNumberFormat="1" applyFont="1" applyFill="1" applyBorder="1" applyAlignment="1">
      <alignment horizontal="center"/>
    </xf>
    <xf numFmtId="164" fontId="16" fillId="10" borderId="55" xfId="0" applyNumberFormat="1" applyFont="1" applyFill="1" applyBorder="1" applyAlignment="1">
      <alignment horizontal="center"/>
    </xf>
    <xf numFmtId="164" fontId="24" fillId="5" borderId="0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/>
    <xf numFmtId="164" fontId="16" fillId="4" borderId="5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readingOrder="1"/>
    </xf>
    <xf numFmtId="167" fontId="55" fillId="0" borderId="0" xfId="181" applyNumberFormat="1" applyFont="1" applyAlignment="1">
      <alignment horizontal="center"/>
    </xf>
    <xf numFmtId="168" fontId="55" fillId="0" borderId="0" xfId="181" applyNumberFormat="1" applyFont="1" applyAlignment="1">
      <alignment horizontal="center"/>
    </xf>
    <xf numFmtId="167" fontId="5" fillId="0" borderId="0" xfId="181" applyNumberFormat="1" applyFont="1" applyAlignment="1">
      <alignment horizontal="center"/>
    </xf>
    <xf numFmtId="0" fontId="55" fillId="0" borderId="0" xfId="0" applyFont="1"/>
    <xf numFmtId="0" fontId="5" fillId="0" borderId="0" xfId="0" applyFont="1"/>
    <xf numFmtId="0" fontId="19" fillId="0" borderId="0" xfId="0" applyFont="1" applyAlignment="1">
      <alignment horizontal="center"/>
    </xf>
    <xf numFmtId="0" fontId="56" fillId="0" borderId="56" xfId="0" applyFont="1" applyBorder="1" applyAlignment="1">
      <alignment horizontal="right"/>
    </xf>
    <xf numFmtId="0" fontId="56" fillId="11" borderId="57" xfId="0" applyFont="1" applyFill="1" applyBorder="1" applyAlignment="1">
      <alignment horizontal="center" vertical="center" wrapText="1" readingOrder="1"/>
    </xf>
    <xf numFmtId="167" fontId="37" fillId="11" borderId="53" xfId="181" applyNumberFormat="1" applyFont="1" applyFill="1" applyBorder="1" applyAlignment="1">
      <alignment horizontal="center"/>
    </xf>
    <xf numFmtId="167" fontId="37" fillId="11" borderId="54" xfId="181" applyNumberFormat="1" applyFont="1" applyFill="1" applyBorder="1" applyAlignment="1">
      <alignment horizontal="center"/>
    </xf>
    <xf numFmtId="167" fontId="37" fillId="11" borderId="55" xfId="181" applyNumberFormat="1" applyFont="1" applyFill="1" applyBorder="1" applyAlignment="1">
      <alignment horizontal="center"/>
    </xf>
    <xf numFmtId="167" fontId="34" fillId="11" borderId="53" xfId="181" applyNumberFormat="1" applyFont="1" applyFill="1" applyBorder="1" applyAlignment="1">
      <alignment horizontal="center"/>
    </xf>
    <xf numFmtId="167" fontId="34" fillId="11" borderId="54" xfId="181" applyNumberFormat="1" applyFont="1" applyFill="1" applyBorder="1" applyAlignment="1">
      <alignment horizontal="center"/>
    </xf>
    <xf numFmtId="167" fontId="34" fillId="11" borderId="55" xfId="181" applyNumberFormat="1" applyFont="1" applyFill="1" applyBorder="1" applyAlignment="1">
      <alignment horizontal="center"/>
    </xf>
    <xf numFmtId="0" fontId="21" fillId="0" borderId="0" xfId="0" applyFont="1"/>
    <xf numFmtId="0" fontId="56" fillId="11" borderId="58" xfId="0" applyFont="1" applyFill="1" applyBorder="1" applyAlignment="1">
      <alignment horizontal="center" vertical="center" wrapText="1" readingOrder="1"/>
    </xf>
    <xf numFmtId="0" fontId="37" fillId="11" borderId="57" xfId="181" applyNumberFormat="1" applyFont="1" applyFill="1" applyBorder="1" applyAlignment="1">
      <alignment horizontal="center" vertical="center" wrapText="1"/>
    </xf>
    <xf numFmtId="167" fontId="37" fillId="11" borderId="57" xfId="181" applyNumberFormat="1" applyFont="1" applyFill="1" applyBorder="1" applyAlignment="1">
      <alignment horizontal="center"/>
    </xf>
    <xf numFmtId="168" fontId="37" fillId="11" borderId="70" xfId="181" applyNumberFormat="1" applyFont="1" applyFill="1" applyBorder="1" applyAlignment="1">
      <alignment horizontal="center"/>
    </xf>
    <xf numFmtId="0" fontId="37" fillId="11" borderId="57" xfId="0" applyFont="1" applyFill="1" applyBorder="1" applyAlignment="1">
      <alignment horizontal="center"/>
    </xf>
    <xf numFmtId="167" fontId="34" fillId="11" borderId="57" xfId="181" applyNumberFormat="1" applyFont="1" applyFill="1" applyBorder="1" applyAlignment="1">
      <alignment horizontal="center"/>
    </xf>
    <xf numFmtId="0" fontId="34" fillId="11" borderId="57" xfId="181" applyNumberFormat="1" applyFont="1" applyFill="1" applyBorder="1" applyAlignment="1">
      <alignment horizontal="center" vertical="center" wrapText="1"/>
    </xf>
    <xf numFmtId="168" fontId="37" fillId="11" borderId="57" xfId="181" applyNumberFormat="1" applyFont="1" applyFill="1" applyBorder="1" applyAlignment="1">
      <alignment horizontal="center"/>
    </xf>
    <xf numFmtId="0" fontId="37" fillId="11" borderId="58" xfId="181" applyNumberFormat="1" applyFont="1" applyFill="1" applyBorder="1" applyAlignment="1">
      <alignment horizontal="center" vertical="center" wrapText="1"/>
    </xf>
    <xf numFmtId="167" fontId="37" fillId="11" borderId="58" xfId="181" applyNumberFormat="1" applyFont="1" applyFill="1" applyBorder="1" applyAlignment="1">
      <alignment horizontal="center" vertical="center" wrapText="1"/>
    </xf>
    <xf numFmtId="168" fontId="37" fillId="11" borderId="71" xfId="181" applyNumberFormat="1" applyFont="1" applyFill="1" applyBorder="1" applyAlignment="1">
      <alignment horizontal="center"/>
    </xf>
    <xf numFmtId="0" fontId="37" fillId="11" borderId="58" xfId="0" applyFont="1" applyFill="1" applyBorder="1" applyAlignment="1">
      <alignment horizontal="center"/>
    </xf>
    <xf numFmtId="167" fontId="34" fillId="11" borderId="58" xfId="181" applyNumberFormat="1" applyFont="1" applyFill="1" applyBorder="1" applyAlignment="1">
      <alignment horizontal="center" vertical="center" wrapText="1"/>
    </xf>
    <xf numFmtId="0" fontId="34" fillId="11" borderId="58" xfId="181" applyNumberFormat="1" applyFont="1" applyFill="1" applyBorder="1" applyAlignment="1">
      <alignment horizontal="center" vertical="center" wrapText="1"/>
    </xf>
    <xf numFmtId="168" fontId="37" fillId="11" borderId="58" xfId="181" applyNumberFormat="1" applyFont="1" applyFill="1" applyBorder="1" applyAlignment="1">
      <alignment horizontal="center"/>
    </xf>
    <xf numFmtId="0" fontId="56" fillId="11" borderId="52" xfId="0" applyFont="1" applyFill="1" applyBorder="1" applyAlignment="1">
      <alignment horizontal="center" vertical="center" wrapText="1" readingOrder="1"/>
    </xf>
    <xf numFmtId="0" fontId="37" fillId="11" borderId="52" xfId="181" applyNumberFormat="1" applyFont="1" applyFill="1" applyBorder="1" applyAlignment="1">
      <alignment horizontal="center" vertical="center" wrapText="1"/>
    </xf>
    <xf numFmtId="167" fontId="37" fillId="11" borderId="52" xfId="181" applyNumberFormat="1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/>
    </xf>
    <xf numFmtId="167" fontId="34" fillId="11" borderId="52" xfId="181" applyNumberFormat="1" applyFont="1" applyFill="1" applyBorder="1" applyAlignment="1">
      <alignment horizontal="center" vertical="center" wrapText="1"/>
    </xf>
    <xf numFmtId="0" fontId="34" fillId="11" borderId="52" xfId="181" applyNumberFormat="1" applyFont="1" applyFill="1" applyBorder="1" applyAlignment="1">
      <alignment horizontal="center" vertical="center" wrapText="1"/>
    </xf>
    <xf numFmtId="168" fontId="37" fillId="11" borderId="52" xfId="181" applyNumberFormat="1" applyFont="1" applyFill="1" applyBorder="1" applyAlignment="1">
      <alignment horizontal="center"/>
    </xf>
    <xf numFmtId="1" fontId="57" fillId="0" borderId="51" xfId="0" applyNumberFormat="1" applyFont="1" applyFill="1" applyBorder="1" applyAlignment="1">
      <alignment horizontal="center" vertical="center" wrapText="1" readingOrder="1"/>
    </xf>
    <xf numFmtId="1" fontId="58" fillId="0" borderId="55" xfId="181" applyNumberFormat="1" applyFont="1" applyFill="1" applyBorder="1" applyAlignment="1">
      <alignment horizontal="center" vertical="center" wrapText="1"/>
    </xf>
    <xf numFmtId="1" fontId="58" fillId="0" borderId="51" xfId="181" applyNumberFormat="1" applyFont="1" applyFill="1" applyBorder="1" applyAlignment="1">
      <alignment horizontal="center" vertical="center" wrapText="1"/>
    </xf>
    <xf numFmtId="1" fontId="58" fillId="0" borderId="51" xfId="181" applyNumberFormat="1" applyFont="1" applyBorder="1" applyAlignment="1">
      <alignment horizontal="center" vertical="center" wrapText="1"/>
    </xf>
    <xf numFmtId="1" fontId="57" fillId="0" borderId="51" xfId="181" applyNumberFormat="1" applyFont="1" applyBorder="1" applyAlignment="1">
      <alignment horizontal="center" vertical="center" wrapText="1"/>
    </xf>
    <xf numFmtId="1" fontId="57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8" fontId="59" fillId="0" borderId="55" xfId="181" applyNumberFormat="1" applyFont="1" applyFill="1" applyBorder="1" applyAlignment="1">
      <alignment horizontal="center" vertical="center" wrapText="1"/>
    </xf>
    <xf numFmtId="168" fontId="59" fillId="0" borderId="51" xfId="181" applyNumberFormat="1" applyFont="1" applyFill="1" applyBorder="1" applyAlignment="1">
      <alignment horizontal="center" vertical="center" wrapText="1"/>
    </xf>
    <xf numFmtId="49" fontId="60" fillId="12" borderId="51" xfId="0" applyNumberFormat="1" applyFont="1" applyFill="1" applyBorder="1" applyAlignment="1">
      <alignment horizontal="left" vertical="center" wrapText="1"/>
    </xf>
    <xf numFmtId="168" fontId="61" fillId="12" borderId="51" xfId="181" applyNumberFormat="1" applyFont="1" applyFill="1" applyBorder="1" applyAlignment="1">
      <alignment horizontal="center" vertical="center"/>
    </xf>
    <xf numFmtId="169" fontId="61" fillId="12" borderId="51" xfId="181" applyNumberFormat="1" applyFont="1" applyFill="1" applyBorder="1" applyAlignment="1">
      <alignment horizontal="right" vertical="center"/>
    </xf>
    <xf numFmtId="0" fontId="62" fillId="0" borderId="0" xfId="0" applyFont="1"/>
    <xf numFmtId="49" fontId="56" fillId="13" borderId="51" xfId="0" applyNumberFormat="1" applyFont="1" applyFill="1" applyBorder="1" applyAlignment="1">
      <alignment horizontal="left" vertical="center" wrapText="1"/>
    </xf>
    <xf numFmtId="168" fontId="59" fillId="13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left" vertical="center" wrapText="1"/>
    </xf>
    <xf numFmtId="168" fontId="55" fillId="0" borderId="51" xfId="181" applyNumberFormat="1" applyFont="1" applyFill="1" applyBorder="1" applyAlignment="1">
      <alignment horizontal="center" vertical="center"/>
    </xf>
    <xf numFmtId="168" fontId="63" fillId="0" borderId="51" xfId="181" applyNumberFormat="1" applyFont="1" applyFill="1" applyBorder="1" applyAlignment="1">
      <alignment horizontal="center" vertical="center"/>
    </xf>
    <xf numFmtId="168" fontId="55" fillId="0" borderId="51" xfId="181" applyNumberFormat="1" applyFont="1" applyBorder="1" applyAlignment="1">
      <alignment horizontal="center" vertical="center"/>
    </xf>
    <xf numFmtId="49" fontId="56" fillId="14" borderId="51" xfId="0" applyNumberFormat="1" applyFont="1" applyFill="1" applyBorder="1" applyAlignment="1">
      <alignment horizontal="left" vertical="center" wrapText="1"/>
    </xf>
    <xf numFmtId="168" fontId="64" fillId="13" borderId="51" xfId="181" applyNumberFormat="1" applyFont="1" applyFill="1" applyBorder="1" applyAlignment="1">
      <alignment horizontal="center" vertical="center"/>
    </xf>
    <xf numFmtId="168" fontId="59" fillId="14" borderId="51" xfId="181" applyNumberFormat="1" applyFont="1" applyFill="1" applyBorder="1" applyAlignment="1">
      <alignment horizontal="center" vertical="center"/>
    </xf>
    <xf numFmtId="168" fontId="55" fillId="14" borderId="51" xfId="181" applyNumberFormat="1" applyFont="1" applyFill="1" applyBorder="1" applyAlignment="1">
      <alignment horizontal="center" vertical="center"/>
    </xf>
    <xf numFmtId="168" fontId="65" fillId="14" borderId="51" xfId="181" applyNumberFormat="1" applyFont="1" applyFill="1" applyBorder="1" applyAlignment="1">
      <alignment horizontal="center" vertical="center"/>
    </xf>
    <xf numFmtId="168" fontId="59" fillId="13" borderId="51" xfId="181" applyNumberFormat="1" applyFont="1" applyFill="1" applyBorder="1" applyAlignment="1">
      <alignment horizontal="right" vertical="center"/>
    </xf>
    <xf numFmtId="169" fontId="59" fillId="13" borderId="51" xfId="181" applyNumberFormat="1" applyFont="1" applyFill="1" applyBorder="1" applyAlignment="1">
      <alignment horizontal="right" vertical="center"/>
    </xf>
    <xf numFmtId="169" fontId="63" fillId="0" borderId="51" xfId="181" applyNumberFormat="1" applyFont="1" applyFill="1" applyBorder="1" applyAlignment="1">
      <alignment horizontal="right" vertical="center"/>
    </xf>
    <xf numFmtId="169" fontId="55" fillId="0" borderId="51" xfId="181" applyNumberFormat="1" applyFont="1" applyFill="1" applyBorder="1" applyAlignment="1">
      <alignment horizontal="right" vertical="center"/>
    </xf>
    <xf numFmtId="164" fontId="55" fillId="0" borderId="51" xfId="181" applyNumberFormat="1" applyFont="1" applyFill="1" applyBorder="1" applyAlignment="1">
      <alignment horizontal="right" vertical="center"/>
    </xf>
    <xf numFmtId="164" fontId="55" fillId="0" borderId="51" xfId="181" applyNumberFormat="1" applyFont="1" applyBorder="1" applyAlignment="1">
      <alignment horizontal="right" vertical="center"/>
    </xf>
    <xf numFmtId="168" fontId="55" fillId="0" borderId="51" xfId="181" applyNumberFormat="1" applyFont="1" applyBorder="1" applyAlignment="1">
      <alignment horizontal="right" vertical="center"/>
    </xf>
    <xf numFmtId="0" fontId="55" fillId="0" borderId="51" xfId="181" applyNumberFormat="1" applyFont="1" applyFill="1" applyBorder="1" applyAlignment="1">
      <alignment horizontal="right" vertical="center"/>
    </xf>
    <xf numFmtId="169" fontId="55" fillId="0" borderId="51" xfId="181" applyNumberFormat="1" applyFont="1" applyBorder="1" applyAlignment="1">
      <alignment horizontal="right" vertical="center"/>
    </xf>
    <xf numFmtId="168" fontId="63" fillId="0" borderId="51" xfId="181" applyNumberFormat="1" applyFont="1" applyFill="1" applyBorder="1" applyAlignment="1">
      <alignment horizontal="right" vertical="center"/>
    </xf>
    <xf numFmtId="168" fontId="65" fillId="0" borderId="51" xfId="181" applyNumberFormat="1" applyFont="1" applyBorder="1" applyAlignment="1">
      <alignment horizontal="right" vertical="center"/>
    </xf>
    <xf numFmtId="168" fontId="65" fillId="0" borderId="51" xfId="181" applyNumberFormat="1" applyFont="1" applyBorder="1" applyAlignment="1">
      <alignment horizontal="center" vertical="center"/>
    </xf>
    <xf numFmtId="166" fontId="63" fillId="0" borderId="51" xfId="181" applyNumberFormat="1" applyFont="1" applyFill="1" applyBorder="1" applyAlignment="1">
      <alignment horizontal="center" vertical="center"/>
    </xf>
    <xf numFmtId="166" fontId="55" fillId="0" borderId="51" xfId="181" applyNumberFormat="1" applyFont="1" applyFill="1" applyBorder="1" applyAlignment="1">
      <alignment horizontal="center" vertical="center"/>
    </xf>
    <xf numFmtId="168" fontId="64" fillId="14" borderId="51" xfId="181" applyNumberFormat="1" applyFont="1" applyFill="1" applyBorder="1" applyAlignment="1">
      <alignment horizontal="center" vertical="center"/>
    </xf>
    <xf numFmtId="166" fontId="59" fillId="14" borderId="51" xfId="181" applyNumberFormat="1" applyFont="1" applyFill="1" applyBorder="1" applyAlignment="1">
      <alignment horizontal="center" vertical="center"/>
    </xf>
    <xf numFmtId="168" fontId="64" fillId="13" borderId="51" xfId="181" applyNumberFormat="1" applyFont="1" applyFill="1" applyBorder="1" applyAlignment="1">
      <alignment horizontal="right" vertical="center"/>
    </xf>
    <xf numFmtId="166" fontId="59" fillId="13" borderId="51" xfId="181" applyNumberFormat="1" applyFont="1" applyFill="1" applyBorder="1" applyAlignment="1">
      <alignment horizontal="right" vertical="center"/>
    </xf>
    <xf numFmtId="168" fontId="66" fillId="13" borderId="51" xfId="181" applyNumberFormat="1" applyFont="1" applyFill="1" applyBorder="1" applyAlignment="1">
      <alignment horizontal="center" vertical="center"/>
    </xf>
    <xf numFmtId="49" fontId="5" fillId="4" borderId="51" xfId="0" applyNumberFormat="1" applyFont="1" applyFill="1" applyBorder="1" applyAlignment="1">
      <alignment horizontal="left" vertical="center" wrapText="1"/>
    </xf>
    <xf numFmtId="168" fontId="65" fillId="0" borderId="51" xfId="181" applyNumberFormat="1" applyFont="1" applyFill="1" applyBorder="1" applyAlignment="1">
      <alignment horizontal="center" vertical="center"/>
    </xf>
    <xf numFmtId="168" fontId="66" fillId="0" borderId="51" xfId="181" applyNumberFormat="1" applyFont="1" applyFill="1" applyBorder="1" applyAlignment="1">
      <alignment horizontal="center" vertical="center"/>
    </xf>
    <xf numFmtId="168" fontId="59" fillId="0" borderId="51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8" fontId="55" fillId="0" borderId="51" xfId="181" applyNumberFormat="1" applyFont="1" applyBorder="1" applyAlignment="1">
      <alignment horizontal="center" vertical="center" wrapText="1"/>
    </xf>
    <xf numFmtId="0" fontId="56" fillId="0" borderId="0" xfId="0" applyFont="1"/>
    <xf numFmtId="49" fontId="56" fillId="0" borderId="51" xfId="0" applyNumberFormat="1" applyFont="1" applyFill="1" applyBorder="1" applyAlignment="1">
      <alignment horizontal="left" vertical="center" wrapText="1"/>
    </xf>
    <xf numFmtId="168" fontId="59" fillId="0" borderId="51" xfId="181" applyNumberFormat="1" applyFont="1" applyBorder="1" applyAlignment="1">
      <alignment horizontal="center" vertical="center"/>
    </xf>
    <xf numFmtId="168" fontId="66" fillId="0" borderId="51" xfId="181" applyNumberFormat="1" applyFont="1" applyBorder="1" applyAlignment="1">
      <alignment horizontal="center" vertical="center"/>
    </xf>
    <xf numFmtId="1" fontId="59" fillId="13" borderId="51" xfId="181" applyNumberFormat="1" applyFont="1" applyFill="1" applyBorder="1" applyAlignment="1">
      <alignment horizontal="right" vertical="center"/>
    </xf>
    <xf numFmtId="168" fontId="59" fillId="13" borderId="51" xfId="181" applyNumberFormat="1" applyFont="1" applyFill="1" applyBorder="1" applyAlignment="1">
      <alignment horizontal="right" vertical="center" wrapText="1"/>
    </xf>
    <xf numFmtId="168" fontId="66" fillId="13" borderId="51" xfId="181" applyNumberFormat="1" applyFont="1" applyFill="1" applyBorder="1" applyAlignment="1">
      <alignment horizontal="right" vertical="center" wrapText="1"/>
    </xf>
    <xf numFmtId="170" fontId="59" fillId="13" borderId="51" xfId="181" applyNumberFormat="1" applyFont="1" applyFill="1" applyBorder="1" applyAlignment="1">
      <alignment vertical="center"/>
    </xf>
    <xf numFmtId="168" fontId="66" fillId="13" borderId="51" xfId="181" applyNumberFormat="1" applyFont="1" applyFill="1" applyBorder="1" applyAlignment="1">
      <alignment horizontal="right" vertical="center"/>
    </xf>
    <xf numFmtId="164" fontId="59" fillId="13" borderId="51" xfId="181" applyNumberFormat="1" applyFont="1" applyFill="1" applyBorder="1" applyAlignment="1">
      <alignment horizontal="right" vertical="center" wrapText="1"/>
    </xf>
    <xf numFmtId="169" fontId="67" fillId="13" borderId="51" xfId="181" applyNumberFormat="1" applyFont="1" applyFill="1" applyBorder="1" applyAlignment="1">
      <alignment horizontal="right" vertical="center"/>
    </xf>
    <xf numFmtId="164" fontId="59" fillId="13" borderId="51" xfId="181" applyNumberFormat="1" applyFont="1" applyFill="1" applyBorder="1" applyAlignment="1">
      <alignment horizontal="right" vertical="center"/>
    </xf>
    <xf numFmtId="169" fontId="66" fillId="13" borderId="51" xfId="181" applyNumberFormat="1" applyFont="1" applyFill="1" applyBorder="1" applyAlignment="1">
      <alignment horizontal="right" vertical="center"/>
    </xf>
    <xf numFmtId="168" fontId="55" fillId="5" borderId="51" xfId="181" applyNumberFormat="1" applyFont="1" applyFill="1" applyBorder="1" applyAlignment="1">
      <alignment horizontal="center" vertical="center"/>
    </xf>
    <xf numFmtId="168" fontId="65" fillId="5" borderId="51" xfId="181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left" vertical="center" wrapText="1"/>
    </xf>
    <xf numFmtId="0" fontId="56" fillId="0" borderId="0" xfId="0" applyFont="1" applyFill="1"/>
    <xf numFmtId="171" fontId="5" fillId="4" borderId="51" xfId="0" applyNumberFormat="1" applyFont="1" applyFill="1" applyBorder="1" applyAlignment="1">
      <alignment horizontal="left" vertical="center" wrapText="1"/>
    </xf>
    <xf numFmtId="168" fontId="55" fillId="4" borderId="51" xfId="181" applyNumberFormat="1" applyFont="1" applyFill="1" applyBorder="1" applyAlignment="1">
      <alignment horizontal="center" vertical="center"/>
    </xf>
    <xf numFmtId="168" fontId="65" fillId="4" borderId="51" xfId="181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51" xfId="0" applyNumberFormat="1" applyFont="1" applyFill="1" applyBorder="1" applyAlignment="1">
      <alignment horizontal="left" vertical="center" wrapText="1"/>
    </xf>
    <xf numFmtId="168" fontId="55" fillId="4" borderId="51" xfId="181" applyNumberFormat="1" applyFont="1" applyFill="1" applyBorder="1" applyAlignment="1">
      <alignment horizontal="center" vertical="center" wrapText="1"/>
    </xf>
    <xf numFmtId="168" fontId="65" fillId="4" borderId="51" xfId="181" applyNumberFormat="1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left" vertical="center" wrapText="1"/>
    </xf>
    <xf numFmtId="168" fontId="68" fillId="0" borderId="51" xfId="181" applyNumberFormat="1" applyFont="1" applyFill="1" applyBorder="1" applyAlignment="1">
      <alignment horizontal="center" vertical="center"/>
    </xf>
    <xf numFmtId="168" fontId="68" fillId="4" borderId="51" xfId="181" applyNumberFormat="1" applyFont="1" applyFill="1" applyBorder="1" applyAlignment="1">
      <alignment horizontal="center" vertical="center"/>
    </xf>
    <xf numFmtId="168" fontId="63" fillId="4" borderId="51" xfId="181" applyNumberFormat="1" applyFont="1" applyFill="1" applyBorder="1" applyAlignment="1">
      <alignment horizontal="center" vertical="center"/>
    </xf>
    <xf numFmtId="49" fontId="56" fillId="4" borderId="51" xfId="0" applyNumberFormat="1" applyFont="1" applyFill="1" applyBorder="1" applyAlignment="1">
      <alignment horizontal="left" vertical="center" wrapText="1"/>
    </xf>
    <xf numFmtId="168" fontId="59" fillId="4" borderId="51" xfId="181" applyNumberFormat="1" applyFont="1" applyFill="1" applyBorder="1" applyAlignment="1">
      <alignment horizontal="center" vertical="center"/>
    </xf>
    <xf numFmtId="0" fontId="56" fillId="4" borderId="0" xfId="0" applyFont="1" applyFill="1"/>
    <xf numFmtId="49" fontId="69" fillId="4" borderId="51" xfId="0" applyNumberFormat="1" applyFont="1" applyFill="1" applyBorder="1" applyAlignment="1">
      <alignment horizontal="left" vertical="center" wrapText="1"/>
    </xf>
    <xf numFmtId="0" fontId="69" fillId="4" borderId="0" xfId="0" applyFont="1" applyFill="1"/>
    <xf numFmtId="168" fontId="70" fillId="4" borderId="51" xfId="181" applyNumberFormat="1" applyFont="1" applyFill="1" applyBorder="1" applyAlignment="1">
      <alignment horizontal="center" vertical="center"/>
    </xf>
    <xf numFmtId="49" fontId="62" fillId="4" borderId="51" xfId="0" applyNumberFormat="1" applyFont="1" applyFill="1" applyBorder="1" applyAlignment="1">
      <alignment horizontal="left" vertical="center" wrapText="1"/>
    </xf>
    <xf numFmtId="49" fontId="71" fillId="4" borderId="51" xfId="0" applyNumberFormat="1" applyFont="1" applyFill="1" applyBorder="1" applyAlignment="1">
      <alignment horizontal="left" vertical="center" wrapText="1"/>
    </xf>
    <xf numFmtId="171" fontId="5" fillId="0" borderId="51" xfId="0" applyNumberFormat="1" applyFont="1" applyBorder="1" applyAlignment="1">
      <alignment horizontal="left" vertical="center" wrapText="1"/>
    </xf>
    <xf numFmtId="171" fontId="72" fillId="15" borderId="51" xfId="0" applyNumberFormat="1" applyFont="1" applyFill="1" applyBorder="1" applyAlignment="1">
      <alignment horizontal="left" vertical="center" wrapText="1"/>
    </xf>
    <xf numFmtId="168" fontId="67" fillId="15" borderId="51" xfId="181" applyNumberFormat="1" applyFont="1" applyFill="1" applyBorder="1" applyAlignment="1">
      <alignment horizontal="center" vertical="center"/>
    </xf>
    <xf numFmtId="168" fontId="73" fillId="15" borderId="51" xfId="181" applyNumberFormat="1" applyFont="1" applyFill="1" applyBorder="1" applyAlignment="1">
      <alignment horizontal="center" vertical="center"/>
    </xf>
    <xf numFmtId="0" fontId="72" fillId="0" borderId="0" xfId="0" applyFont="1"/>
    <xf numFmtId="49" fontId="74" fillId="12" borderId="51" xfId="0" applyNumberFormat="1" applyFont="1" applyFill="1" applyBorder="1" applyAlignment="1">
      <alignment horizontal="left" vertical="center" wrapText="1"/>
    </xf>
    <xf numFmtId="168" fontId="67" fillId="12" borderId="51" xfId="181" applyNumberFormat="1" applyFont="1" applyFill="1" applyBorder="1" applyAlignment="1">
      <alignment horizontal="center" vertical="center"/>
    </xf>
    <xf numFmtId="169" fontId="67" fillId="12" borderId="51" xfId="181" applyNumberFormat="1" applyFont="1" applyFill="1" applyBorder="1" applyAlignment="1">
      <alignment horizontal="right" vertical="center"/>
    </xf>
    <xf numFmtId="168" fontId="73" fillId="12" borderId="51" xfId="181" applyNumberFormat="1" applyFont="1" applyFill="1" applyBorder="1" applyAlignment="1">
      <alignment horizontal="center" vertical="center"/>
    </xf>
    <xf numFmtId="164" fontId="67" fillId="12" borderId="51" xfId="181" applyNumberFormat="1" applyFont="1" applyFill="1" applyBorder="1" applyAlignment="1">
      <alignment horizontal="center" vertical="center"/>
    </xf>
    <xf numFmtId="164" fontId="73" fillId="12" borderId="51" xfId="181" applyNumberFormat="1" applyFont="1" applyFill="1" applyBorder="1" applyAlignment="1">
      <alignment horizontal="center" vertical="center"/>
    </xf>
    <xf numFmtId="164" fontId="67" fillId="12" borderId="51" xfId="181" applyNumberFormat="1" applyFont="1" applyFill="1" applyBorder="1" applyAlignment="1">
      <alignment horizontal="center" vertical="center" wrapText="1"/>
    </xf>
    <xf numFmtId="0" fontId="56" fillId="11" borderId="51" xfId="0" applyFont="1" applyFill="1" applyBorder="1" applyAlignment="1">
      <alignment horizontal="left" vertical="center" wrapText="1" readingOrder="1"/>
    </xf>
    <xf numFmtId="168" fontId="66" fillId="11" borderId="51" xfId="181" applyNumberFormat="1" applyFont="1" applyFill="1" applyBorder="1" applyAlignment="1">
      <alignment horizontal="center" vertical="center"/>
    </xf>
    <xf numFmtId="168" fontId="59" fillId="11" borderId="51" xfId="181" applyNumberFormat="1" applyFont="1" applyFill="1" applyBorder="1" applyAlignment="1">
      <alignment horizontal="center" vertical="center"/>
    </xf>
    <xf numFmtId="164" fontId="59" fillId="11" borderId="51" xfId="181" applyNumberFormat="1" applyFont="1" applyFill="1" applyBorder="1" applyAlignment="1">
      <alignment horizontal="right" vertical="center"/>
    </xf>
    <xf numFmtId="0" fontId="69" fillId="0" borderId="0" xfId="0" applyFont="1"/>
    <xf numFmtId="0" fontId="72" fillId="16" borderId="51" xfId="0" applyFont="1" applyFill="1" applyBorder="1" applyAlignment="1">
      <alignment horizontal="left" vertical="center" wrapText="1" readingOrder="1"/>
    </xf>
    <xf numFmtId="168" fontId="67" fillId="16" borderId="51" xfId="181" applyNumberFormat="1" applyFont="1" applyFill="1" applyBorder="1" applyAlignment="1">
      <alignment horizontal="center" vertical="center"/>
    </xf>
    <xf numFmtId="164" fontId="67" fillId="16" borderId="51" xfId="181" applyNumberFormat="1" applyFont="1" applyFill="1" applyBorder="1" applyAlignment="1">
      <alignment horizontal="right" vertical="center"/>
    </xf>
    <xf numFmtId="0" fontId="71" fillId="0" borderId="0" xfId="0" applyFont="1"/>
    <xf numFmtId="0" fontId="56" fillId="17" borderId="51" xfId="0" applyFont="1" applyFill="1" applyBorder="1" applyAlignment="1">
      <alignment horizontal="left" vertical="center" wrapText="1" readingOrder="1"/>
    </xf>
    <xf numFmtId="168" fontId="67" fillId="17" borderId="51" xfId="181" applyNumberFormat="1" applyFont="1" applyFill="1" applyBorder="1" applyAlignment="1">
      <alignment horizontal="center" vertical="center"/>
    </xf>
    <xf numFmtId="164" fontId="67" fillId="17" borderId="51" xfId="181" applyNumberFormat="1" applyFont="1" applyFill="1" applyBorder="1" applyAlignment="1">
      <alignment horizontal="right" vertical="center"/>
    </xf>
    <xf numFmtId="169" fontId="71" fillId="0" borderId="0" xfId="0" applyNumberFormat="1" applyFont="1" applyAlignment="1">
      <alignment horizontal="right"/>
    </xf>
    <xf numFmtId="0" fontId="75" fillId="18" borderId="51" xfId="0" applyFont="1" applyFill="1" applyBorder="1" applyAlignment="1">
      <alignment horizontal="left" vertical="center" wrapText="1" readingOrder="1"/>
    </xf>
    <xf numFmtId="168" fontId="76" fillId="18" borderId="51" xfId="181" applyNumberFormat="1" applyFont="1" applyFill="1" applyBorder="1" applyAlignment="1">
      <alignment horizontal="center" vertical="center"/>
    </xf>
    <xf numFmtId="168" fontId="59" fillId="18" borderId="51" xfId="181" applyNumberFormat="1" applyFont="1" applyFill="1" applyBorder="1" applyAlignment="1">
      <alignment horizontal="center" vertical="center"/>
    </xf>
    <xf numFmtId="164" fontId="76" fillId="18" borderId="51" xfId="181" applyNumberFormat="1" applyFont="1" applyFill="1" applyBorder="1" applyAlignment="1">
      <alignment horizontal="right" vertical="center"/>
    </xf>
    <xf numFmtId="164" fontId="59" fillId="18" borderId="51" xfId="181" applyNumberFormat="1" applyFont="1" applyFill="1" applyBorder="1" applyAlignment="1">
      <alignment horizontal="right" vertical="center"/>
    </xf>
    <xf numFmtId="0" fontId="71" fillId="0" borderId="0" xfId="0" applyFont="1" applyFill="1"/>
    <xf numFmtId="172" fontId="71" fillId="0" borderId="0" xfId="0" applyNumberFormat="1" applyFont="1" applyAlignment="1">
      <alignment horizontal="left" wrapText="1" readingOrder="1"/>
    </xf>
    <xf numFmtId="172" fontId="77" fillId="0" borderId="0" xfId="0" applyNumberFormat="1" applyFont="1"/>
    <xf numFmtId="0" fontId="77" fillId="0" borderId="72" xfId="0" applyFont="1" applyBorder="1" applyAlignment="1"/>
    <xf numFmtId="167" fontId="61" fillId="0" borderId="0" xfId="181" applyNumberFormat="1" applyFont="1" applyFill="1" applyBorder="1" applyAlignment="1">
      <alignment horizontal="center" vertical="center"/>
    </xf>
    <xf numFmtId="0" fontId="77" fillId="0" borderId="0" xfId="0" applyFont="1"/>
    <xf numFmtId="167" fontId="77" fillId="0" borderId="72" xfId="181" applyNumberFormat="1" applyFont="1" applyFill="1" applyBorder="1" applyAlignment="1">
      <alignment horizontal="center"/>
    </xf>
    <xf numFmtId="167" fontId="71" fillId="0" borderId="72" xfId="181" applyNumberFormat="1" applyFont="1" applyFill="1" applyBorder="1" applyAlignment="1">
      <alignment horizontal="center"/>
    </xf>
    <xf numFmtId="168" fontId="61" fillId="0" borderId="0" xfId="181" applyNumberFormat="1" applyFont="1" applyFill="1" applyBorder="1" applyAlignment="1">
      <alignment horizontal="center" vertical="center"/>
    </xf>
    <xf numFmtId="0" fontId="78" fillId="0" borderId="0" xfId="0" applyFont="1" applyAlignment="1">
      <alignment horizontal="left" vertical="center" wrapText="1" readingOrder="1"/>
    </xf>
    <xf numFmtId="167" fontId="55" fillId="0" borderId="0" xfId="181" applyNumberFormat="1" applyFont="1" applyBorder="1" applyAlignment="1">
      <alignment horizontal="center"/>
    </xf>
    <xf numFmtId="168" fontId="55" fillId="0" borderId="0" xfId="181" applyNumberFormat="1" applyFont="1" applyBorder="1" applyAlignment="1">
      <alignment horizontal="center"/>
    </xf>
    <xf numFmtId="167" fontId="5" fillId="0" borderId="0" xfId="181" applyNumberFormat="1" applyFont="1" applyBorder="1" applyAlignment="1">
      <alignment horizontal="center"/>
    </xf>
    <xf numFmtId="0" fontId="55" fillId="0" borderId="0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readingOrder="1"/>
    </xf>
    <xf numFmtId="167" fontId="33" fillId="0" borderId="0" xfId="181" applyNumberFormat="1" applyFont="1" applyFill="1" applyBorder="1" applyAlignment="1">
      <alignment horizontal="center" vertical="center"/>
    </xf>
    <xf numFmtId="168" fontId="33" fillId="0" borderId="0" xfId="181" applyNumberFormat="1" applyFont="1" applyAlignment="1">
      <alignment horizontal="center" vertical="center"/>
    </xf>
    <xf numFmtId="167" fontId="21" fillId="0" borderId="0" xfId="181" applyNumberFormat="1" applyFont="1" applyFill="1" applyBorder="1" applyAlignment="1">
      <alignment horizontal="center" vertical="center"/>
    </xf>
    <xf numFmtId="167" fontId="33" fillId="0" borderId="0" xfId="181" applyNumberFormat="1" applyFont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8" fontId="55" fillId="0" borderId="0" xfId="181" applyNumberFormat="1" applyFont="1" applyFill="1" applyAlignment="1">
      <alignment horizontal="center"/>
    </xf>
    <xf numFmtId="168" fontId="5" fillId="0" borderId="0" xfId="181" applyNumberFormat="1" applyFont="1" applyFill="1" applyAlignment="1">
      <alignment horizontal="center"/>
    </xf>
    <xf numFmtId="168" fontId="55" fillId="0" borderId="0" xfId="0" applyNumberFormat="1" applyFont="1"/>
    <xf numFmtId="168" fontId="55" fillId="0" borderId="0" xfId="0" applyNumberFormat="1" applyFont="1" applyFill="1" applyAlignment="1">
      <alignment horizontal="center"/>
    </xf>
    <xf numFmtId="168" fontId="5" fillId="0" borderId="0" xfId="0" applyNumberFormat="1" applyFont="1" applyAlignment="1">
      <alignment horizontal="center"/>
    </xf>
    <xf numFmtId="168" fontId="55" fillId="0" borderId="0" xfId="0" applyNumberFormat="1" applyFont="1" applyAlignment="1">
      <alignment horizontal="center"/>
    </xf>
    <xf numFmtId="168" fontId="55" fillId="0" borderId="0" xfId="0" applyNumberFormat="1" applyFont="1" applyFill="1" applyBorder="1" applyAlignment="1">
      <alignment horizontal="center"/>
    </xf>
    <xf numFmtId="168" fontId="55" fillId="0" borderId="0" xfId="0" applyNumberFormat="1" applyFont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79" fillId="0" borderId="0" xfId="0" applyFont="1" applyBorder="1"/>
    <xf numFmtId="0" fontId="79" fillId="0" borderId="0" xfId="0" applyFont="1"/>
    <xf numFmtId="0" fontId="0" fillId="0" borderId="0" xfId="0" applyBorder="1"/>
    <xf numFmtId="0" fontId="78" fillId="0" borderId="0" xfId="0" applyFont="1" applyAlignment="1">
      <alignment horizontal="left" wrapText="1" readingOrder="1"/>
    </xf>
    <xf numFmtId="172" fontId="79" fillId="0" borderId="0" xfId="0" applyNumberFormat="1" applyFont="1"/>
    <xf numFmtId="172" fontId="0" fillId="0" borderId="0" xfId="0" applyNumberFormat="1"/>
    <xf numFmtId="168" fontId="79" fillId="0" borderId="0" xfId="0" applyNumberFormat="1" applyFont="1"/>
    <xf numFmtId="164" fontId="79" fillId="0" borderId="0" xfId="0" applyNumberFormat="1" applyFont="1"/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tabSelected="1" topLeftCell="A2" workbookViewId="0">
      <selection activeCell="G113" sqref="G113"/>
    </sheetView>
  </sheetViews>
  <sheetFormatPr defaultRowHeight="15"/>
  <cols>
    <col min="1" max="1" width="38.28515625" style="203" customWidth="1"/>
    <col min="2" max="2" width="15.7109375" style="204" customWidth="1"/>
    <col min="3" max="3" width="13.85546875" style="204" customWidth="1"/>
    <col min="4" max="4" width="12.28515625" style="205" customWidth="1"/>
    <col min="5" max="5" width="10.140625" style="205" customWidth="1"/>
    <col min="6" max="6" width="14.5703125" style="204" customWidth="1"/>
    <col min="7" max="7" width="13.85546875" style="206" customWidth="1"/>
    <col min="8" max="8" width="10.5703125" style="205" customWidth="1"/>
    <col min="9" max="9" width="11.7109375" style="205" customWidth="1"/>
    <col min="10" max="10" width="12.5703125" style="206" customWidth="1"/>
    <col min="11" max="11" width="12.28515625" style="206" customWidth="1"/>
    <col min="12" max="12" width="12.140625" style="205" bestFit="1" customWidth="1"/>
    <col min="13" max="13" width="12.5703125" style="207" customWidth="1"/>
    <col min="14" max="14" width="8.5703125" style="208" customWidth="1"/>
    <col min="15" max="256" width="9.140625" style="208"/>
    <col min="257" max="257" width="38.28515625" style="208" customWidth="1"/>
    <col min="258" max="258" width="15.7109375" style="208" customWidth="1"/>
    <col min="259" max="259" width="13.85546875" style="208" customWidth="1"/>
    <col min="260" max="260" width="12.28515625" style="208" customWidth="1"/>
    <col min="261" max="261" width="10.140625" style="208" customWidth="1"/>
    <col min="262" max="262" width="14.5703125" style="208" customWidth="1"/>
    <col min="263" max="263" width="13.85546875" style="208" customWidth="1"/>
    <col min="264" max="264" width="10.5703125" style="208" customWidth="1"/>
    <col min="265" max="265" width="11.7109375" style="208" customWidth="1"/>
    <col min="266" max="266" width="12.5703125" style="208" customWidth="1"/>
    <col min="267" max="267" width="12.28515625" style="208" customWidth="1"/>
    <col min="268" max="268" width="12.140625" style="208" bestFit="1" customWidth="1"/>
    <col min="269" max="269" width="12.5703125" style="208" customWidth="1"/>
    <col min="270" max="270" width="8.5703125" style="208" customWidth="1"/>
    <col min="271" max="512" width="9.140625" style="208"/>
    <col min="513" max="513" width="38.28515625" style="208" customWidth="1"/>
    <col min="514" max="514" width="15.7109375" style="208" customWidth="1"/>
    <col min="515" max="515" width="13.85546875" style="208" customWidth="1"/>
    <col min="516" max="516" width="12.28515625" style="208" customWidth="1"/>
    <col min="517" max="517" width="10.140625" style="208" customWidth="1"/>
    <col min="518" max="518" width="14.5703125" style="208" customWidth="1"/>
    <col min="519" max="519" width="13.85546875" style="208" customWidth="1"/>
    <col min="520" max="520" width="10.5703125" style="208" customWidth="1"/>
    <col min="521" max="521" width="11.7109375" style="208" customWidth="1"/>
    <col min="522" max="522" width="12.5703125" style="208" customWidth="1"/>
    <col min="523" max="523" width="12.28515625" style="208" customWidth="1"/>
    <col min="524" max="524" width="12.140625" style="208" bestFit="1" customWidth="1"/>
    <col min="525" max="525" width="12.5703125" style="208" customWidth="1"/>
    <col min="526" max="526" width="8.5703125" style="208" customWidth="1"/>
    <col min="527" max="768" width="9.140625" style="208"/>
    <col min="769" max="769" width="38.28515625" style="208" customWidth="1"/>
    <col min="770" max="770" width="15.7109375" style="208" customWidth="1"/>
    <col min="771" max="771" width="13.85546875" style="208" customWidth="1"/>
    <col min="772" max="772" width="12.28515625" style="208" customWidth="1"/>
    <col min="773" max="773" width="10.140625" style="208" customWidth="1"/>
    <col min="774" max="774" width="14.5703125" style="208" customWidth="1"/>
    <col min="775" max="775" width="13.85546875" style="208" customWidth="1"/>
    <col min="776" max="776" width="10.5703125" style="208" customWidth="1"/>
    <col min="777" max="777" width="11.7109375" style="208" customWidth="1"/>
    <col min="778" max="778" width="12.5703125" style="208" customWidth="1"/>
    <col min="779" max="779" width="12.28515625" style="208" customWidth="1"/>
    <col min="780" max="780" width="12.140625" style="208" bestFit="1" customWidth="1"/>
    <col min="781" max="781" width="12.5703125" style="208" customWidth="1"/>
    <col min="782" max="782" width="8.5703125" style="208" customWidth="1"/>
    <col min="783" max="1024" width="9.140625" style="208"/>
    <col min="1025" max="1025" width="38.28515625" style="208" customWidth="1"/>
    <col min="1026" max="1026" width="15.7109375" style="208" customWidth="1"/>
    <col min="1027" max="1027" width="13.85546875" style="208" customWidth="1"/>
    <col min="1028" max="1028" width="12.28515625" style="208" customWidth="1"/>
    <col min="1029" max="1029" width="10.140625" style="208" customWidth="1"/>
    <col min="1030" max="1030" width="14.5703125" style="208" customWidth="1"/>
    <col min="1031" max="1031" width="13.85546875" style="208" customWidth="1"/>
    <col min="1032" max="1032" width="10.5703125" style="208" customWidth="1"/>
    <col min="1033" max="1033" width="11.7109375" style="208" customWidth="1"/>
    <col min="1034" max="1034" width="12.5703125" style="208" customWidth="1"/>
    <col min="1035" max="1035" width="12.28515625" style="208" customWidth="1"/>
    <col min="1036" max="1036" width="12.140625" style="208" bestFit="1" customWidth="1"/>
    <col min="1037" max="1037" width="12.5703125" style="208" customWidth="1"/>
    <col min="1038" max="1038" width="8.5703125" style="208" customWidth="1"/>
    <col min="1039" max="1280" width="9.140625" style="208"/>
    <col min="1281" max="1281" width="38.28515625" style="208" customWidth="1"/>
    <col min="1282" max="1282" width="15.7109375" style="208" customWidth="1"/>
    <col min="1283" max="1283" width="13.85546875" style="208" customWidth="1"/>
    <col min="1284" max="1284" width="12.28515625" style="208" customWidth="1"/>
    <col min="1285" max="1285" width="10.140625" style="208" customWidth="1"/>
    <col min="1286" max="1286" width="14.5703125" style="208" customWidth="1"/>
    <col min="1287" max="1287" width="13.85546875" style="208" customWidth="1"/>
    <col min="1288" max="1288" width="10.5703125" style="208" customWidth="1"/>
    <col min="1289" max="1289" width="11.7109375" style="208" customWidth="1"/>
    <col min="1290" max="1290" width="12.5703125" style="208" customWidth="1"/>
    <col min="1291" max="1291" width="12.28515625" style="208" customWidth="1"/>
    <col min="1292" max="1292" width="12.140625" style="208" bestFit="1" customWidth="1"/>
    <col min="1293" max="1293" width="12.5703125" style="208" customWidth="1"/>
    <col min="1294" max="1294" width="8.5703125" style="208" customWidth="1"/>
    <col min="1295" max="1536" width="9.140625" style="208"/>
    <col min="1537" max="1537" width="38.28515625" style="208" customWidth="1"/>
    <col min="1538" max="1538" width="15.7109375" style="208" customWidth="1"/>
    <col min="1539" max="1539" width="13.85546875" style="208" customWidth="1"/>
    <col min="1540" max="1540" width="12.28515625" style="208" customWidth="1"/>
    <col min="1541" max="1541" width="10.140625" style="208" customWidth="1"/>
    <col min="1542" max="1542" width="14.5703125" style="208" customWidth="1"/>
    <col min="1543" max="1543" width="13.85546875" style="208" customWidth="1"/>
    <col min="1544" max="1544" width="10.5703125" style="208" customWidth="1"/>
    <col min="1545" max="1545" width="11.7109375" style="208" customWidth="1"/>
    <col min="1546" max="1546" width="12.5703125" style="208" customWidth="1"/>
    <col min="1547" max="1547" width="12.28515625" style="208" customWidth="1"/>
    <col min="1548" max="1548" width="12.140625" style="208" bestFit="1" customWidth="1"/>
    <col min="1549" max="1549" width="12.5703125" style="208" customWidth="1"/>
    <col min="1550" max="1550" width="8.5703125" style="208" customWidth="1"/>
    <col min="1551" max="1792" width="9.140625" style="208"/>
    <col min="1793" max="1793" width="38.28515625" style="208" customWidth="1"/>
    <col min="1794" max="1794" width="15.7109375" style="208" customWidth="1"/>
    <col min="1795" max="1795" width="13.85546875" style="208" customWidth="1"/>
    <col min="1796" max="1796" width="12.28515625" style="208" customWidth="1"/>
    <col min="1797" max="1797" width="10.140625" style="208" customWidth="1"/>
    <col min="1798" max="1798" width="14.5703125" style="208" customWidth="1"/>
    <col min="1799" max="1799" width="13.85546875" style="208" customWidth="1"/>
    <col min="1800" max="1800" width="10.5703125" style="208" customWidth="1"/>
    <col min="1801" max="1801" width="11.7109375" style="208" customWidth="1"/>
    <col min="1802" max="1802" width="12.5703125" style="208" customWidth="1"/>
    <col min="1803" max="1803" width="12.28515625" style="208" customWidth="1"/>
    <col min="1804" max="1804" width="12.140625" style="208" bestFit="1" customWidth="1"/>
    <col min="1805" max="1805" width="12.5703125" style="208" customWidth="1"/>
    <col min="1806" max="1806" width="8.5703125" style="208" customWidth="1"/>
    <col min="1807" max="2048" width="9.140625" style="208"/>
    <col min="2049" max="2049" width="38.28515625" style="208" customWidth="1"/>
    <col min="2050" max="2050" width="15.7109375" style="208" customWidth="1"/>
    <col min="2051" max="2051" width="13.85546875" style="208" customWidth="1"/>
    <col min="2052" max="2052" width="12.28515625" style="208" customWidth="1"/>
    <col min="2053" max="2053" width="10.140625" style="208" customWidth="1"/>
    <col min="2054" max="2054" width="14.5703125" style="208" customWidth="1"/>
    <col min="2055" max="2055" width="13.85546875" style="208" customWidth="1"/>
    <col min="2056" max="2056" width="10.5703125" style="208" customWidth="1"/>
    <col min="2057" max="2057" width="11.7109375" style="208" customWidth="1"/>
    <col min="2058" max="2058" width="12.5703125" style="208" customWidth="1"/>
    <col min="2059" max="2059" width="12.28515625" style="208" customWidth="1"/>
    <col min="2060" max="2060" width="12.140625" style="208" bestFit="1" customWidth="1"/>
    <col min="2061" max="2061" width="12.5703125" style="208" customWidth="1"/>
    <col min="2062" max="2062" width="8.5703125" style="208" customWidth="1"/>
    <col min="2063" max="2304" width="9.140625" style="208"/>
    <col min="2305" max="2305" width="38.28515625" style="208" customWidth="1"/>
    <col min="2306" max="2306" width="15.7109375" style="208" customWidth="1"/>
    <col min="2307" max="2307" width="13.85546875" style="208" customWidth="1"/>
    <col min="2308" max="2308" width="12.28515625" style="208" customWidth="1"/>
    <col min="2309" max="2309" width="10.140625" style="208" customWidth="1"/>
    <col min="2310" max="2310" width="14.5703125" style="208" customWidth="1"/>
    <col min="2311" max="2311" width="13.85546875" style="208" customWidth="1"/>
    <col min="2312" max="2312" width="10.5703125" style="208" customWidth="1"/>
    <col min="2313" max="2313" width="11.7109375" style="208" customWidth="1"/>
    <col min="2314" max="2314" width="12.5703125" style="208" customWidth="1"/>
    <col min="2315" max="2315" width="12.28515625" style="208" customWidth="1"/>
    <col min="2316" max="2316" width="12.140625" style="208" bestFit="1" customWidth="1"/>
    <col min="2317" max="2317" width="12.5703125" style="208" customWidth="1"/>
    <col min="2318" max="2318" width="8.5703125" style="208" customWidth="1"/>
    <col min="2319" max="2560" width="9.140625" style="208"/>
    <col min="2561" max="2561" width="38.28515625" style="208" customWidth="1"/>
    <col min="2562" max="2562" width="15.7109375" style="208" customWidth="1"/>
    <col min="2563" max="2563" width="13.85546875" style="208" customWidth="1"/>
    <col min="2564" max="2564" width="12.28515625" style="208" customWidth="1"/>
    <col min="2565" max="2565" width="10.140625" style="208" customWidth="1"/>
    <col min="2566" max="2566" width="14.5703125" style="208" customWidth="1"/>
    <col min="2567" max="2567" width="13.85546875" style="208" customWidth="1"/>
    <col min="2568" max="2568" width="10.5703125" style="208" customWidth="1"/>
    <col min="2569" max="2569" width="11.7109375" style="208" customWidth="1"/>
    <col min="2570" max="2570" width="12.5703125" style="208" customWidth="1"/>
    <col min="2571" max="2571" width="12.28515625" style="208" customWidth="1"/>
    <col min="2572" max="2572" width="12.140625" style="208" bestFit="1" customWidth="1"/>
    <col min="2573" max="2573" width="12.5703125" style="208" customWidth="1"/>
    <col min="2574" max="2574" width="8.5703125" style="208" customWidth="1"/>
    <col min="2575" max="2816" width="9.140625" style="208"/>
    <col min="2817" max="2817" width="38.28515625" style="208" customWidth="1"/>
    <col min="2818" max="2818" width="15.7109375" style="208" customWidth="1"/>
    <col min="2819" max="2819" width="13.85546875" style="208" customWidth="1"/>
    <col min="2820" max="2820" width="12.28515625" style="208" customWidth="1"/>
    <col min="2821" max="2821" width="10.140625" style="208" customWidth="1"/>
    <col min="2822" max="2822" width="14.5703125" style="208" customWidth="1"/>
    <col min="2823" max="2823" width="13.85546875" style="208" customWidth="1"/>
    <col min="2824" max="2824" width="10.5703125" style="208" customWidth="1"/>
    <col min="2825" max="2825" width="11.7109375" style="208" customWidth="1"/>
    <col min="2826" max="2826" width="12.5703125" style="208" customWidth="1"/>
    <col min="2827" max="2827" width="12.28515625" style="208" customWidth="1"/>
    <col min="2828" max="2828" width="12.140625" style="208" bestFit="1" customWidth="1"/>
    <col min="2829" max="2829" width="12.5703125" style="208" customWidth="1"/>
    <col min="2830" max="2830" width="8.5703125" style="208" customWidth="1"/>
    <col min="2831" max="3072" width="9.140625" style="208"/>
    <col min="3073" max="3073" width="38.28515625" style="208" customWidth="1"/>
    <col min="3074" max="3074" width="15.7109375" style="208" customWidth="1"/>
    <col min="3075" max="3075" width="13.85546875" style="208" customWidth="1"/>
    <col min="3076" max="3076" width="12.28515625" style="208" customWidth="1"/>
    <col min="3077" max="3077" width="10.140625" style="208" customWidth="1"/>
    <col min="3078" max="3078" width="14.5703125" style="208" customWidth="1"/>
    <col min="3079" max="3079" width="13.85546875" style="208" customWidth="1"/>
    <col min="3080" max="3080" width="10.5703125" style="208" customWidth="1"/>
    <col min="3081" max="3081" width="11.7109375" style="208" customWidth="1"/>
    <col min="3082" max="3082" width="12.5703125" style="208" customWidth="1"/>
    <col min="3083" max="3083" width="12.28515625" style="208" customWidth="1"/>
    <col min="3084" max="3084" width="12.140625" style="208" bestFit="1" customWidth="1"/>
    <col min="3085" max="3085" width="12.5703125" style="208" customWidth="1"/>
    <col min="3086" max="3086" width="8.5703125" style="208" customWidth="1"/>
    <col min="3087" max="3328" width="9.140625" style="208"/>
    <col min="3329" max="3329" width="38.28515625" style="208" customWidth="1"/>
    <col min="3330" max="3330" width="15.7109375" style="208" customWidth="1"/>
    <col min="3331" max="3331" width="13.85546875" style="208" customWidth="1"/>
    <col min="3332" max="3332" width="12.28515625" style="208" customWidth="1"/>
    <col min="3333" max="3333" width="10.140625" style="208" customWidth="1"/>
    <col min="3334" max="3334" width="14.5703125" style="208" customWidth="1"/>
    <col min="3335" max="3335" width="13.85546875" style="208" customWidth="1"/>
    <col min="3336" max="3336" width="10.5703125" style="208" customWidth="1"/>
    <col min="3337" max="3337" width="11.7109375" style="208" customWidth="1"/>
    <col min="3338" max="3338" width="12.5703125" style="208" customWidth="1"/>
    <col min="3339" max="3339" width="12.28515625" style="208" customWidth="1"/>
    <col min="3340" max="3340" width="12.140625" style="208" bestFit="1" customWidth="1"/>
    <col min="3341" max="3341" width="12.5703125" style="208" customWidth="1"/>
    <col min="3342" max="3342" width="8.5703125" style="208" customWidth="1"/>
    <col min="3343" max="3584" width="9.140625" style="208"/>
    <col min="3585" max="3585" width="38.28515625" style="208" customWidth="1"/>
    <col min="3586" max="3586" width="15.7109375" style="208" customWidth="1"/>
    <col min="3587" max="3587" width="13.85546875" style="208" customWidth="1"/>
    <col min="3588" max="3588" width="12.28515625" style="208" customWidth="1"/>
    <col min="3589" max="3589" width="10.140625" style="208" customWidth="1"/>
    <col min="3590" max="3590" width="14.5703125" style="208" customWidth="1"/>
    <col min="3591" max="3591" width="13.85546875" style="208" customWidth="1"/>
    <col min="3592" max="3592" width="10.5703125" style="208" customWidth="1"/>
    <col min="3593" max="3593" width="11.7109375" style="208" customWidth="1"/>
    <col min="3594" max="3594" width="12.5703125" style="208" customWidth="1"/>
    <col min="3595" max="3595" width="12.28515625" style="208" customWidth="1"/>
    <col min="3596" max="3596" width="12.140625" style="208" bestFit="1" customWidth="1"/>
    <col min="3597" max="3597" width="12.5703125" style="208" customWidth="1"/>
    <col min="3598" max="3598" width="8.5703125" style="208" customWidth="1"/>
    <col min="3599" max="3840" width="9.140625" style="208"/>
    <col min="3841" max="3841" width="38.28515625" style="208" customWidth="1"/>
    <col min="3842" max="3842" width="15.7109375" style="208" customWidth="1"/>
    <col min="3843" max="3843" width="13.85546875" style="208" customWidth="1"/>
    <col min="3844" max="3844" width="12.28515625" style="208" customWidth="1"/>
    <col min="3845" max="3845" width="10.140625" style="208" customWidth="1"/>
    <col min="3846" max="3846" width="14.5703125" style="208" customWidth="1"/>
    <col min="3847" max="3847" width="13.85546875" style="208" customWidth="1"/>
    <col min="3848" max="3848" width="10.5703125" style="208" customWidth="1"/>
    <col min="3849" max="3849" width="11.7109375" style="208" customWidth="1"/>
    <col min="3850" max="3850" width="12.5703125" style="208" customWidth="1"/>
    <col min="3851" max="3851" width="12.28515625" style="208" customWidth="1"/>
    <col min="3852" max="3852" width="12.140625" style="208" bestFit="1" customWidth="1"/>
    <col min="3853" max="3853" width="12.5703125" style="208" customWidth="1"/>
    <col min="3854" max="3854" width="8.5703125" style="208" customWidth="1"/>
    <col min="3855" max="4096" width="9.140625" style="208"/>
    <col min="4097" max="4097" width="38.28515625" style="208" customWidth="1"/>
    <col min="4098" max="4098" width="15.7109375" style="208" customWidth="1"/>
    <col min="4099" max="4099" width="13.85546875" style="208" customWidth="1"/>
    <col min="4100" max="4100" width="12.28515625" style="208" customWidth="1"/>
    <col min="4101" max="4101" width="10.140625" style="208" customWidth="1"/>
    <col min="4102" max="4102" width="14.5703125" style="208" customWidth="1"/>
    <col min="4103" max="4103" width="13.85546875" style="208" customWidth="1"/>
    <col min="4104" max="4104" width="10.5703125" style="208" customWidth="1"/>
    <col min="4105" max="4105" width="11.7109375" style="208" customWidth="1"/>
    <col min="4106" max="4106" width="12.5703125" style="208" customWidth="1"/>
    <col min="4107" max="4107" width="12.28515625" style="208" customWidth="1"/>
    <col min="4108" max="4108" width="12.140625" style="208" bestFit="1" customWidth="1"/>
    <col min="4109" max="4109" width="12.5703125" style="208" customWidth="1"/>
    <col min="4110" max="4110" width="8.5703125" style="208" customWidth="1"/>
    <col min="4111" max="4352" width="9.140625" style="208"/>
    <col min="4353" max="4353" width="38.28515625" style="208" customWidth="1"/>
    <col min="4354" max="4354" width="15.7109375" style="208" customWidth="1"/>
    <col min="4355" max="4355" width="13.85546875" style="208" customWidth="1"/>
    <col min="4356" max="4356" width="12.28515625" style="208" customWidth="1"/>
    <col min="4357" max="4357" width="10.140625" style="208" customWidth="1"/>
    <col min="4358" max="4358" width="14.5703125" style="208" customWidth="1"/>
    <col min="4359" max="4359" width="13.85546875" style="208" customWidth="1"/>
    <col min="4360" max="4360" width="10.5703125" style="208" customWidth="1"/>
    <col min="4361" max="4361" width="11.7109375" style="208" customWidth="1"/>
    <col min="4362" max="4362" width="12.5703125" style="208" customWidth="1"/>
    <col min="4363" max="4363" width="12.28515625" style="208" customWidth="1"/>
    <col min="4364" max="4364" width="12.140625" style="208" bestFit="1" customWidth="1"/>
    <col min="4365" max="4365" width="12.5703125" style="208" customWidth="1"/>
    <col min="4366" max="4366" width="8.5703125" style="208" customWidth="1"/>
    <col min="4367" max="4608" width="9.140625" style="208"/>
    <col min="4609" max="4609" width="38.28515625" style="208" customWidth="1"/>
    <col min="4610" max="4610" width="15.7109375" style="208" customWidth="1"/>
    <col min="4611" max="4611" width="13.85546875" style="208" customWidth="1"/>
    <col min="4612" max="4612" width="12.28515625" style="208" customWidth="1"/>
    <col min="4613" max="4613" width="10.140625" style="208" customWidth="1"/>
    <col min="4614" max="4614" width="14.5703125" style="208" customWidth="1"/>
    <col min="4615" max="4615" width="13.85546875" style="208" customWidth="1"/>
    <col min="4616" max="4616" width="10.5703125" style="208" customWidth="1"/>
    <col min="4617" max="4617" width="11.7109375" style="208" customWidth="1"/>
    <col min="4618" max="4618" width="12.5703125" style="208" customWidth="1"/>
    <col min="4619" max="4619" width="12.28515625" style="208" customWidth="1"/>
    <col min="4620" max="4620" width="12.140625" style="208" bestFit="1" customWidth="1"/>
    <col min="4621" max="4621" width="12.5703125" style="208" customWidth="1"/>
    <col min="4622" max="4622" width="8.5703125" style="208" customWidth="1"/>
    <col min="4623" max="4864" width="9.140625" style="208"/>
    <col min="4865" max="4865" width="38.28515625" style="208" customWidth="1"/>
    <col min="4866" max="4866" width="15.7109375" style="208" customWidth="1"/>
    <col min="4867" max="4867" width="13.85546875" style="208" customWidth="1"/>
    <col min="4868" max="4868" width="12.28515625" style="208" customWidth="1"/>
    <col min="4869" max="4869" width="10.140625" style="208" customWidth="1"/>
    <col min="4870" max="4870" width="14.5703125" style="208" customWidth="1"/>
    <col min="4871" max="4871" width="13.85546875" style="208" customWidth="1"/>
    <col min="4872" max="4872" width="10.5703125" style="208" customWidth="1"/>
    <col min="4873" max="4873" width="11.7109375" style="208" customWidth="1"/>
    <col min="4874" max="4874" width="12.5703125" style="208" customWidth="1"/>
    <col min="4875" max="4875" width="12.28515625" style="208" customWidth="1"/>
    <col min="4876" max="4876" width="12.140625" style="208" bestFit="1" customWidth="1"/>
    <col min="4877" max="4877" width="12.5703125" style="208" customWidth="1"/>
    <col min="4878" max="4878" width="8.5703125" style="208" customWidth="1"/>
    <col min="4879" max="5120" width="9.140625" style="208"/>
    <col min="5121" max="5121" width="38.28515625" style="208" customWidth="1"/>
    <col min="5122" max="5122" width="15.7109375" style="208" customWidth="1"/>
    <col min="5123" max="5123" width="13.85546875" style="208" customWidth="1"/>
    <col min="5124" max="5124" width="12.28515625" style="208" customWidth="1"/>
    <col min="5125" max="5125" width="10.140625" style="208" customWidth="1"/>
    <col min="5126" max="5126" width="14.5703125" style="208" customWidth="1"/>
    <col min="5127" max="5127" width="13.85546875" style="208" customWidth="1"/>
    <col min="5128" max="5128" width="10.5703125" style="208" customWidth="1"/>
    <col min="5129" max="5129" width="11.7109375" style="208" customWidth="1"/>
    <col min="5130" max="5130" width="12.5703125" style="208" customWidth="1"/>
    <col min="5131" max="5131" width="12.28515625" style="208" customWidth="1"/>
    <col min="5132" max="5132" width="12.140625" style="208" bestFit="1" customWidth="1"/>
    <col min="5133" max="5133" width="12.5703125" style="208" customWidth="1"/>
    <col min="5134" max="5134" width="8.5703125" style="208" customWidth="1"/>
    <col min="5135" max="5376" width="9.140625" style="208"/>
    <col min="5377" max="5377" width="38.28515625" style="208" customWidth="1"/>
    <col min="5378" max="5378" width="15.7109375" style="208" customWidth="1"/>
    <col min="5379" max="5379" width="13.85546875" style="208" customWidth="1"/>
    <col min="5380" max="5380" width="12.28515625" style="208" customWidth="1"/>
    <col min="5381" max="5381" width="10.140625" style="208" customWidth="1"/>
    <col min="5382" max="5382" width="14.5703125" style="208" customWidth="1"/>
    <col min="5383" max="5383" width="13.85546875" style="208" customWidth="1"/>
    <col min="5384" max="5384" width="10.5703125" style="208" customWidth="1"/>
    <col min="5385" max="5385" width="11.7109375" style="208" customWidth="1"/>
    <col min="5386" max="5386" width="12.5703125" style="208" customWidth="1"/>
    <col min="5387" max="5387" width="12.28515625" style="208" customWidth="1"/>
    <col min="5388" max="5388" width="12.140625" style="208" bestFit="1" customWidth="1"/>
    <col min="5389" max="5389" width="12.5703125" style="208" customWidth="1"/>
    <col min="5390" max="5390" width="8.5703125" style="208" customWidth="1"/>
    <col min="5391" max="5632" width="9.140625" style="208"/>
    <col min="5633" max="5633" width="38.28515625" style="208" customWidth="1"/>
    <col min="5634" max="5634" width="15.7109375" style="208" customWidth="1"/>
    <col min="5635" max="5635" width="13.85546875" style="208" customWidth="1"/>
    <col min="5636" max="5636" width="12.28515625" style="208" customWidth="1"/>
    <col min="5637" max="5637" width="10.140625" style="208" customWidth="1"/>
    <col min="5638" max="5638" width="14.5703125" style="208" customWidth="1"/>
    <col min="5639" max="5639" width="13.85546875" style="208" customWidth="1"/>
    <col min="5640" max="5640" width="10.5703125" style="208" customWidth="1"/>
    <col min="5641" max="5641" width="11.7109375" style="208" customWidth="1"/>
    <col min="5642" max="5642" width="12.5703125" style="208" customWidth="1"/>
    <col min="5643" max="5643" width="12.28515625" style="208" customWidth="1"/>
    <col min="5644" max="5644" width="12.140625" style="208" bestFit="1" customWidth="1"/>
    <col min="5645" max="5645" width="12.5703125" style="208" customWidth="1"/>
    <col min="5646" max="5646" width="8.5703125" style="208" customWidth="1"/>
    <col min="5647" max="5888" width="9.140625" style="208"/>
    <col min="5889" max="5889" width="38.28515625" style="208" customWidth="1"/>
    <col min="5890" max="5890" width="15.7109375" style="208" customWidth="1"/>
    <col min="5891" max="5891" width="13.85546875" style="208" customWidth="1"/>
    <col min="5892" max="5892" width="12.28515625" style="208" customWidth="1"/>
    <col min="5893" max="5893" width="10.140625" style="208" customWidth="1"/>
    <col min="5894" max="5894" width="14.5703125" style="208" customWidth="1"/>
    <col min="5895" max="5895" width="13.85546875" style="208" customWidth="1"/>
    <col min="5896" max="5896" width="10.5703125" style="208" customWidth="1"/>
    <col min="5897" max="5897" width="11.7109375" style="208" customWidth="1"/>
    <col min="5898" max="5898" width="12.5703125" style="208" customWidth="1"/>
    <col min="5899" max="5899" width="12.28515625" style="208" customWidth="1"/>
    <col min="5900" max="5900" width="12.140625" style="208" bestFit="1" customWidth="1"/>
    <col min="5901" max="5901" width="12.5703125" style="208" customWidth="1"/>
    <col min="5902" max="5902" width="8.5703125" style="208" customWidth="1"/>
    <col min="5903" max="6144" width="9.140625" style="208"/>
    <col min="6145" max="6145" width="38.28515625" style="208" customWidth="1"/>
    <col min="6146" max="6146" width="15.7109375" style="208" customWidth="1"/>
    <col min="6147" max="6147" width="13.85546875" style="208" customWidth="1"/>
    <col min="6148" max="6148" width="12.28515625" style="208" customWidth="1"/>
    <col min="6149" max="6149" width="10.140625" style="208" customWidth="1"/>
    <col min="6150" max="6150" width="14.5703125" style="208" customWidth="1"/>
    <col min="6151" max="6151" width="13.85546875" style="208" customWidth="1"/>
    <col min="6152" max="6152" width="10.5703125" style="208" customWidth="1"/>
    <col min="6153" max="6153" width="11.7109375" style="208" customWidth="1"/>
    <col min="6154" max="6154" width="12.5703125" style="208" customWidth="1"/>
    <col min="6155" max="6155" width="12.28515625" style="208" customWidth="1"/>
    <col min="6156" max="6156" width="12.140625" style="208" bestFit="1" customWidth="1"/>
    <col min="6157" max="6157" width="12.5703125" style="208" customWidth="1"/>
    <col min="6158" max="6158" width="8.5703125" style="208" customWidth="1"/>
    <col min="6159" max="6400" width="9.140625" style="208"/>
    <col min="6401" max="6401" width="38.28515625" style="208" customWidth="1"/>
    <col min="6402" max="6402" width="15.7109375" style="208" customWidth="1"/>
    <col min="6403" max="6403" width="13.85546875" style="208" customWidth="1"/>
    <col min="6404" max="6404" width="12.28515625" style="208" customWidth="1"/>
    <col min="6405" max="6405" width="10.140625" style="208" customWidth="1"/>
    <col min="6406" max="6406" width="14.5703125" style="208" customWidth="1"/>
    <col min="6407" max="6407" width="13.85546875" style="208" customWidth="1"/>
    <col min="6408" max="6408" width="10.5703125" style="208" customWidth="1"/>
    <col min="6409" max="6409" width="11.7109375" style="208" customWidth="1"/>
    <col min="6410" max="6410" width="12.5703125" style="208" customWidth="1"/>
    <col min="6411" max="6411" width="12.28515625" style="208" customWidth="1"/>
    <col min="6412" max="6412" width="12.140625" style="208" bestFit="1" customWidth="1"/>
    <col min="6413" max="6413" width="12.5703125" style="208" customWidth="1"/>
    <col min="6414" max="6414" width="8.5703125" style="208" customWidth="1"/>
    <col min="6415" max="6656" width="9.140625" style="208"/>
    <col min="6657" max="6657" width="38.28515625" style="208" customWidth="1"/>
    <col min="6658" max="6658" width="15.7109375" style="208" customWidth="1"/>
    <col min="6659" max="6659" width="13.85546875" style="208" customWidth="1"/>
    <col min="6660" max="6660" width="12.28515625" style="208" customWidth="1"/>
    <col min="6661" max="6661" width="10.140625" style="208" customWidth="1"/>
    <col min="6662" max="6662" width="14.5703125" style="208" customWidth="1"/>
    <col min="6663" max="6663" width="13.85546875" style="208" customWidth="1"/>
    <col min="6664" max="6664" width="10.5703125" style="208" customWidth="1"/>
    <col min="6665" max="6665" width="11.7109375" style="208" customWidth="1"/>
    <col min="6666" max="6666" width="12.5703125" style="208" customWidth="1"/>
    <col min="6667" max="6667" width="12.28515625" style="208" customWidth="1"/>
    <col min="6668" max="6668" width="12.140625" style="208" bestFit="1" customWidth="1"/>
    <col min="6669" max="6669" width="12.5703125" style="208" customWidth="1"/>
    <col min="6670" max="6670" width="8.5703125" style="208" customWidth="1"/>
    <col min="6671" max="6912" width="9.140625" style="208"/>
    <col min="6913" max="6913" width="38.28515625" style="208" customWidth="1"/>
    <col min="6914" max="6914" width="15.7109375" style="208" customWidth="1"/>
    <col min="6915" max="6915" width="13.85546875" style="208" customWidth="1"/>
    <col min="6916" max="6916" width="12.28515625" style="208" customWidth="1"/>
    <col min="6917" max="6917" width="10.140625" style="208" customWidth="1"/>
    <col min="6918" max="6918" width="14.5703125" style="208" customWidth="1"/>
    <col min="6919" max="6919" width="13.85546875" style="208" customWidth="1"/>
    <col min="6920" max="6920" width="10.5703125" style="208" customWidth="1"/>
    <col min="6921" max="6921" width="11.7109375" style="208" customWidth="1"/>
    <col min="6922" max="6922" width="12.5703125" style="208" customWidth="1"/>
    <col min="6923" max="6923" width="12.28515625" style="208" customWidth="1"/>
    <col min="6924" max="6924" width="12.140625" style="208" bestFit="1" customWidth="1"/>
    <col min="6925" max="6925" width="12.5703125" style="208" customWidth="1"/>
    <col min="6926" max="6926" width="8.5703125" style="208" customWidth="1"/>
    <col min="6927" max="7168" width="9.140625" style="208"/>
    <col min="7169" max="7169" width="38.28515625" style="208" customWidth="1"/>
    <col min="7170" max="7170" width="15.7109375" style="208" customWidth="1"/>
    <col min="7171" max="7171" width="13.85546875" style="208" customWidth="1"/>
    <col min="7172" max="7172" width="12.28515625" style="208" customWidth="1"/>
    <col min="7173" max="7173" width="10.140625" style="208" customWidth="1"/>
    <col min="7174" max="7174" width="14.5703125" style="208" customWidth="1"/>
    <col min="7175" max="7175" width="13.85546875" style="208" customWidth="1"/>
    <col min="7176" max="7176" width="10.5703125" style="208" customWidth="1"/>
    <col min="7177" max="7177" width="11.7109375" style="208" customWidth="1"/>
    <col min="7178" max="7178" width="12.5703125" style="208" customWidth="1"/>
    <col min="7179" max="7179" width="12.28515625" style="208" customWidth="1"/>
    <col min="7180" max="7180" width="12.140625" style="208" bestFit="1" customWidth="1"/>
    <col min="7181" max="7181" width="12.5703125" style="208" customWidth="1"/>
    <col min="7182" max="7182" width="8.5703125" style="208" customWidth="1"/>
    <col min="7183" max="7424" width="9.140625" style="208"/>
    <col min="7425" max="7425" width="38.28515625" style="208" customWidth="1"/>
    <col min="7426" max="7426" width="15.7109375" style="208" customWidth="1"/>
    <col min="7427" max="7427" width="13.85546875" style="208" customWidth="1"/>
    <col min="7428" max="7428" width="12.28515625" style="208" customWidth="1"/>
    <col min="7429" max="7429" width="10.140625" style="208" customWidth="1"/>
    <col min="7430" max="7430" width="14.5703125" style="208" customWidth="1"/>
    <col min="7431" max="7431" width="13.85546875" style="208" customWidth="1"/>
    <col min="7432" max="7432" width="10.5703125" style="208" customWidth="1"/>
    <col min="7433" max="7433" width="11.7109375" style="208" customWidth="1"/>
    <col min="7434" max="7434" width="12.5703125" style="208" customWidth="1"/>
    <col min="7435" max="7435" width="12.28515625" style="208" customWidth="1"/>
    <col min="7436" max="7436" width="12.140625" style="208" bestFit="1" customWidth="1"/>
    <col min="7437" max="7437" width="12.5703125" style="208" customWidth="1"/>
    <col min="7438" max="7438" width="8.5703125" style="208" customWidth="1"/>
    <col min="7439" max="7680" width="9.140625" style="208"/>
    <col min="7681" max="7681" width="38.28515625" style="208" customWidth="1"/>
    <col min="7682" max="7682" width="15.7109375" style="208" customWidth="1"/>
    <col min="7683" max="7683" width="13.85546875" style="208" customWidth="1"/>
    <col min="7684" max="7684" width="12.28515625" style="208" customWidth="1"/>
    <col min="7685" max="7685" width="10.140625" style="208" customWidth="1"/>
    <col min="7686" max="7686" width="14.5703125" style="208" customWidth="1"/>
    <col min="7687" max="7687" width="13.85546875" style="208" customWidth="1"/>
    <col min="7688" max="7688" width="10.5703125" style="208" customWidth="1"/>
    <col min="7689" max="7689" width="11.7109375" style="208" customWidth="1"/>
    <col min="7690" max="7690" width="12.5703125" style="208" customWidth="1"/>
    <col min="7691" max="7691" width="12.28515625" style="208" customWidth="1"/>
    <col min="7692" max="7692" width="12.140625" style="208" bestFit="1" customWidth="1"/>
    <col min="7693" max="7693" width="12.5703125" style="208" customWidth="1"/>
    <col min="7694" max="7694" width="8.5703125" style="208" customWidth="1"/>
    <col min="7695" max="7936" width="9.140625" style="208"/>
    <col min="7937" max="7937" width="38.28515625" style="208" customWidth="1"/>
    <col min="7938" max="7938" width="15.7109375" style="208" customWidth="1"/>
    <col min="7939" max="7939" width="13.85546875" style="208" customWidth="1"/>
    <col min="7940" max="7940" width="12.28515625" style="208" customWidth="1"/>
    <col min="7941" max="7941" width="10.140625" style="208" customWidth="1"/>
    <col min="7942" max="7942" width="14.5703125" style="208" customWidth="1"/>
    <col min="7943" max="7943" width="13.85546875" style="208" customWidth="1"/>
    <col min="7944" max="7944" width="10.5703125" style="208" customWidth="1"/>
    <col min="7945" max="7945" width="11.7109375" style="208" customWidth="1"/>
    <col min="7946" max="7946" width="12.5703125" style="208" customWidth="1"/>
    <col min="7947" max="7947" width="12.28515625" style="208" customWidth="1"/>
    <col min="7948" max="7948" width="12.140625" style="208" bestFit="1" customWidth="1"/>
    <col min="7949" max="7949" width="12.5703125" style="208" customWidth="1"/>
    <col min="7950" max="7950" width="8.5703125" style="208" customWidth="1"/>
    <col min="7951" max="8192" width="9.140625" style="208"/>
    <col min="8193" max="8193" width="38.28515625" style="208" customWidth="1"/>
    <col min="8194" max="8194" width="15.7109375" style="208" customWidth="1"/>
    <col min="8195" max="8195" width="13.85546875" style="208" customWidth="1"/>
    <col min="8196" max="8196" width="12.28515625" style="208" customWidth="1"/>
    <col min="8197" max="8197" width="10.140625" style="208" customWidth="1"/>
    <col min="8198" max="8198" width="14.5703125" style="208" customWidth="1"/>
    <col min="8199" max="8199" width="13.85546875" style="208" customWidth="1"/>
    <col min="8200" max="8200" width="10.5703125" style="208" customWidth="1"/>
    <col min="8201" max="8201" width="11.7109375" style="208" customWidth="1"/>
    <col min="8202" max="8202" width="12.5703125" style="208" customWidth="1"/>
    <col min="8203" max="8203" width="12.28515625" style="208" customWidth="1"/>
    <col min="8204" max="8204" width="12.140625" style="208" bestFit="1" customWidth="1"/>
    <col min="8205" max="8205" width="12.5703125" style="208" customWidth="1"/>
    <col min="8206" max="8206" width="8.5703125" style="208" customWidth="1"/>
    <col min="8207" max="8448" width="9.140625" style="208"/>
    <col min="8449" max="8449" width="38.28515625" style="208" customWidth="1"/>
    <col min="8450" max="8450" width="15.7109375" style="208" customWidth="1"/>
    <col min="8451" max="8451" width="13.85546875" style="208" customWidth="1"/>
    <col min="8452" max="8452" width="12.28515625" style="208" customWidth="1"/>
    <col min="8453" max="8453" width="10.140625" style="208" customWidth="1"/>
    <col min="8454" max="8454" width="14.5703125" style="208" customWidth="1"/>
    <col min="8455" max="8455" width="13.85546875" style="208" customWidth="1"/>
    <col min="8456" max="8456" width="10.5703125" style="208" customWidth="1"/>
    <col min="8457" max="8457" width="11.7109375" style="208" customWidth="1"/>
    <col min="8458" max="8458" width="12.5703125" style="208" customWidth="1"/>
    <col min="8459" max="8459" width="12.28515625" style="208" customWidth="1"/>
    <col min="8460" max="8460" width="12.140625" style="208" bestFit="1" customWidth="1"/>
    <col min="8461" max="8461" width="12.5703125" style="208" customWidth="1"/>
    <col min="8462" max="8462" width="8.5703125" style="208" customWidth="1"/>
    <col min="8463" max="8704" width="9.140625" style="208"/>
    <col min="8705" max="8705" width="38.28515625" style="208" customWidth="1"/>
    <col min="8706" max="8706" width="15.7109375" style="208" customWidth="1"/>
    <col min="8707" max="8707" width="13.85546875" style="208" customWidth="1"/>
    <col min="8708" max="8708" width="12.28515625" style="208" customWidth="1"/>
    <col min="8709" max="8709" width="10.140625" style="208" customWidth="1"/>
    <col min="8710" max="8710" width="14.5703125" style="208" customWidth="1"/>
    <col min="8711" max="8711" width="13.85546875" style="208" customWidth="1"/>
    <col min="8712" max="8712" width="10.5703125" style="208" customWidth="1"/>
    <col min="8713" max="8713" width="11.7109375" style="208" customWidth="1"/>
    <col min="8714" max="8714" width="12.5703125" style="208" customWidth="1"/>
    <col min="8715" max="8715" width="12.28515625" style="208" customWidth="1"/>
    <col min="8716" max="8716" width="12.140625" style="208" bestFit="1" customWidth="1"/>
    <col min="8717" max="8717" width="12.5703125" style="208" customWidth="1"/>
    <col min="8718" max="8718" width="8.5703125" style="208" customWidth="1"/>
    <col min="8719" max="8960" width="9.140625" style="208"/>
    <col min="8961" max="8961" width="38.28515625" style="208" customWidth="1"/>
    <col min="8962" max="8962" width="15.7109375" style="208" customWidth="1"/>
    <col min="8963" max="8963" width="13.85546875" style="208" customWidth="1"/>
    <col min="8964" max="8964" width="12.28515625" style="208" customWidth="1"/>
    <col min="8965" max="8965" width="10.140625" style="208" customWidth="1"/>
    <col min="8966" max="8966" width="14.5703125" style="208" customWidth="1"/>
    <col min="8967" max="8967" width="13.85546875" style="208" customWidth="1"/>
    <col min="8968" max="8968" width="10.5703125" style="208" customWidth="1"/>
    <col min="8969" max="8969" width="11.7109375" style="208" customWidth="1"/>
    <col min="8970" max="8970" width="12.5703125" style="208" customWidth="1"/>
    <col min="8971" max="8971" width="12.28515625" style="208" customWidth="1"/>
    <col min="8972" max="8972" width="12.140625" style="208" bestFit="1" customWidth="1"/>
    <col min="8973" max="8973" width="12.5703125" style="208" customWidth="1"/>
    <col min="8974" max="8974" width="8.5703125" style="208" customWidth="1"/>
    <col min="8975" max="9216" width="9.140625" style="208"/>
    <col min="9217" max="9217" width="38.28515625" style="208" customWidth="1"/>
    <col min="9218" max="9218" width="15.7109375" style="208" customWidth="1"/>
    <col min="9219" max="9219" width="13.85546875" style="208" customWidth="1"/>
    <col min="9220" max="9220" width="12.28515625" style="208" customWidth="1"/>
    <col min="9221" max="9221" width="10.140625" style="208" customWidth="1"/>
    <col min="9222" max="9222" width="14.5703125" style="208" customWidth="1"/>
    <col min="9223" max="9223" width="13.85546875" style="208" customWidth="1"/>
    <col min="9224" max="9224" width="10.5703125" style="208" customWidth="1"/>
    <col min="9225" max="9225" width="11.7109375" style="208" customWidth="1"/>
    <col min="9226" max="9226" width="12.5703125" style="208" customWidth="1"/>
    <col min="9227" max="9227" width="12.28515625" style="208" customWidth="1"/>
    <col min="9228" max="9228" width="12.140625" style="208" bestFit="1" customWidth="1"/>
    <col min="9229" max="9229" width="12.5703125" style="208" customWidth="1"/>
    <col min="9230" max="9230" width="8.5703125" style="208" customWidth="1"/>
    <col min="9231" max="9472" width="9.140625" style="208"/>
    <col min="9473" max="9473" width="38.28515625" style="208" customWidth="1"/>
    <col min="9474" max="9474" width="15.7109375" style="208" customWidth="1"/>
    <col min="9475" max="9475" width="13.85546875" style="208" customWidth="1"/>
    <col min="9476" max="9476" width="12.28515625" style="208" customWidth="1"/>
    <col min="9477" max="9477" width="10.140625" style="208" customWidth="1"/>
    <col min="9478" max="9478" width="14.5703125" style="208" customWidth="1"/>
    <col min="9479" max="9479" width="13.85546875" style="208" customWidth="1"/>
    <col min="9480" max="9480" width="10.5703125" style="208" customWidth="1"/>
    <col min="9481" max="9481" width="11.7109375" style="208" customWidth="1"/>
    <col min="9482" max="9482" width="12.5703125" style="208" customWidth="1"/>
    <col min="9483" max="9483" width="12.28515625" style="208" customWidth="1"/>
    <col min="9484" max="9484" width="12.140625" style="208" bestFit="1" customWidth="1"/>
    <col min="9485" max="9485" width="12.5703125" style="208" customWidth="1"/>
    <col min="9486" max="9486" width="8.5703125" style="208" customWidth="1"/>
    <col min="9487" max="9728" width="9.140625" style="208"/>
    <col min="9729" max="9729" width="38.28515625" style="208" customWidth="1"/>
    <col min="9730" max="9730" width="15.7109375" style="208" customWidth="1"/>
    <col min="9731" max="9731" width="13.85546875" style="208" customWidth="1"/>
    <col min="9732" max="9732" width="12.28515625" style="208" customWidth="1"/>
    <col min="9733" max="9733" width="10.140625" style="208" customWidth="1"/>
    <col min="9734" max="9734" width="14.5703125" style="208" customWidth="1"/>
    <col min="9735" max="9735" width="13.85546875" style="208" customWidth="1"/>
    <col min="9736" max="9736" width="10.5703125" style="208" customWidth="1"/>
    <col min="9737" max="9737" width="11.7109375" style="208" customWidth="1"/>
    <col min="9738" max="9738" width="12.5703125" style="208" customWidth="1"/>
    <col min="9739" max="9739" width="12.28515625" style="208" customWidth="1"/>
    <col min="9740" max="9740" width="12.140625" style="208" bestFit="1" customWidth="1"/>
    <col min="9741" max="9741" width="12.5703125" style="208" customWidth="1"/>
    <col min="9742" max="9742" width="8.5703125" style="208" customWidth="1"/>
    <col min="9743" max="9984" width="9.140625" style="208"/>
    <col min="9985" max="9985" width="38.28515625" style="208" customWidth="1"/>
    <col min="9986" max="9986" width="15.7109375" style="208" customWidth="1"/>
    <col min="9987" max="9987" width="13.85546875" style="208" customWidth="1"/>
    <col min="9988" max="9988" width="12.28515625" style="208" customWidth="1"/>
    <col min="9989" max="9989" width="10.140625" style="208" customWidth="1"/>
    <col min="9990" max="9990" width="14.5703125" style="208" customWidth="1"/>
    <col min="9991" max="9991" width="13.85546875" style="208" customWidth="1"/>
    <col min="9992" max="9992" width="10.5703125" style="208" customWidth="1"/>
    <col min="9993" max="9993" width="11.7109375" style="208" customWidth="1"/>
    <col min="9994" max="9994" width="12.5703125" style="208" customWidth="1"/>
    <col min="9995" max="9995" width="12.28515625" style="208" customWidth="1"/>
    <col min="9996" max="9996" width="12.140625" style="208" bestFit="1" customWidth="1"/>
    <col min="9997" max="9997" width="12.5703125" style="208" customWidth="1"/>
    <col min="9998" max="9998" width="8.5703125" style="208" customWidth="1"/>
    <col min="9999" max="10240" width="9.140625" style="208"/>
    <col min="10241" max="10241" width="38.28515625" style="208" customWidth="1"/>
    <col min="10242" max="10242" width="15.7109375" style="208" customWidth="1"/>
    <col min="10243" max="10243" width="13.85546875" style="208" customWidth="1"/>
    <col min="10244" max="10244" width="12.28515625" style="208" customWidth="1"/>
    <col min="10245" max="10245" width="10.140625" style="208" customWidth="1"/>
    <col min="10246" max="10246" width="14.5703125" style="208" customWidth="1"/>
    <col min="10247" max="10247" width="13.85546875" style="208" customWidth="1"/>
    <col min="10248" max="10248" width="10.5703125" style="208" customWidth="1"/>
    <col min="10249" max="10249" width="11.7109375" style="208" customWidth="1"/>
    <col min="10250" max="10250" width="12.5703125" style="208" customWidth="1"/>
    <col min="10251" max="10251" width="12.28515625" style="208" customWidth="1"/>
    <col min="10252" max="10252" width="12.140625" style="208" bestFit="1" customWidth="1"/>
    <col min="10253" max="10253" width="12.5703125" style="208" customWidth="1"/>
    <col min="10254" max="10254" width="8.5703125" style="208" customWidth="1"/>
    <col min="10255" max="10496" width="9.140625" style="208"/>
    <col min="10497" max="10497" width="38.28515625" style="208" customWidth="1"/>
    <col min="10498" max="10498" width="15.7109375" style="208" customWidth="1"/>
    <col min="10499" max="10499" width="13.85546875" style="208" customWidth="1"/>
    <col min="10500" max="10500" width="12.28515625" style="208" customWidth="1"/>
    <col min="10501" max="10501" width="10.140625" style="208" customWidth="1"/>
    <col min="10502" max="10502" width="14.5703125" style="208" customWidth="1"/>
    <col min="10503" max="10503" width="13.85546875" style="208" customWidth="1"/>
    <col min="10504" max="10504" width="10.5703125" style="208" customWidth="1"/>
    <col min="10505" max="10505" width="11.7109375" style="208" customWidth="1"/>
    <col min="10506" max="10506" width="12.5703125" style="208" customWidth="1"/>
    <col min="10507" max="10507" width="12.28515625" style="208" customWidth="1"/>
    <col min="10508" max="10508" width="12.140625" style="208" bestFit="1" customWidth="1"/>
    <col min="10509" max="10509" width="12.5703125" style="208" customWidth="1"/>
    <col min="10510" max="10510" width="8.5703125" style="208" customWidth="1"/>
    <col min="10511" max="10752" width="9.140625" style="208"/>
    <col min="10753" max="10753" width="38.28515625" style="208" customWidth="1"/>
    <col min="10754" max="10754" width="15.7109375" style="208" customWidth="1"/>
    <col min="10755" max="10755" width="13.85546875" style="208" customWidth="1"/>
    <col min="10756" max="10756" width="12.28515625" style="208" customWidth="1"/>
    <col min="10757" max="10757" width="10.140625" style="208" customWidth="1"/>
    <col min="10758" max="10758" width="14.5703125" style="208" customWidth="1"/>
    <col min="10759" max="10759" width="13.85546875" style="208" customWidth="1"/>
    <col min="10760" max="10760" width="10.5703125" style="208" customWidth="1"/>
    <col min="10761" max="10761" width="11.7109375" style="208" customWidth="1"/>
    <col min="10762" max="10762" width="12.5703125" style="208" customWidth="1"/>
    <col min="10763" max="10763" width="12.28515625" style="208" customWidth="1"/>
    <col min="10764" max="10764" width="12.140625" style="208" bestFit="1" customWidth="1"/>
    <col min="10765" max="10765" width="12.5703125" style="208" customWidth="1"/>
    <col min="10766" max="10766" width="8.5703125" style="208" customWidth="1"/>
    <col min="10767" max="11008" width="9.140625" style="208"/>
    <col min="11009" max="11009" width="38.28515625" style="208" customWidth="1"/>
    <col min="11010" max="11010" width="15.7109375" style="208" customWidth="1"/>
    <col min="11011" max="11011" width="13.85546875" style="208" customWidth="1"/>
    <col min="11012" max="11012" width="12.28515625" style="208" customWidth="1"/>
    <col min="11013" max="11013" width="10.140625" style="208" customWidth="1"/>
    <col min="11014" max="11014" width="14.5703125" style="208" customWidth="1"/>
    <col min="11015" max="11015" width="13.85546875" style="208" customWidth="1"/>
    <col min="11016" max="11016" width="10.5703125" style="208" customWidth="1"/>
    <col min="11017" max="11017" width="11.7109375" style="208" customWidth="1"/>
    <col min="11018" max="11018" width="12.5703125" style="208" customWidth="1"/>
    <col min="11019" max="11019" width="12.28515625" style="208" customWidth="1"/>
    <col min="11020" max="11020" width="12.140625" style="208" bestFit="1" customWidth="1"/>
    <col min="11021" max="11021" width="12.5703125" style="208" customWidth="1"/>
    <col min="11022" max="11022" width="8.5703125" style="208" customWidth="1"/>
    <col min="11023" max="11264" width="9.140625" style="208"/>
    <col min="11265" max="11265" width="38.28515625" style="208" customWidth="1"/>
    <col min="11266" max="11266" width="15.7109375" style="208" customWidth="1"/>
    <col min="11267" max="11267" width="13.85546875" style="208" customWidth="1"/>
    <col min="11268" max="11268" width="12.28515625" style="208" customWidth="1"/>
    <col min="11269" max="11269" width="10.140625" style="208" customWidth="1"/>
    <col min="11270" max="11270" width="14.5703125" style="208" customWidth="1"/>
    <col min="11271" max="11271" width="13.85546875" style="208" customWidth="1"/>
    <col min="11272" max="11272" width="10.5703125" style="208" customWidth="1"/>
    <col min="11273" max="11273" width="11.7109375" style="208" customWidth="1"/>
    <col min="11274" max="11274" width="12.5703125" style="208" customWidth="1"/>
    <col min="11275" max="11275" width="12.28515625" style="208" customWidth="1"/>
    <col min="11276" max="11276" width="12.140625" style="208" bestFit="1" customWidth="1"/>
    <col min="11277" max="11277" width="12.5703125" style="208" customWidth="1"/>
    <col min="11278" max="11278" width="8.5703125" style="208" customWidth="1"/>
    <col min="11279" max="11520" width="9.140625" style="208"/>
    <col min="11521" max="11521" width="38.28515625" style="208" customWidth="1"/>
    <col min="11522" max="11522" width="15.7109375" style="208" customWidth="1"/>
    <col min="11523" max="11523" width="13.85546875" style="208" customWidth="1"/>
    <col min="11524" max="11524" width="12.28515625" style="208" customWidth="1"/>
    <col min="11525" max="11525" width="10.140625" style="208" customWidth="1"/>
    <col min="11526" max="11526" width="14.5703125" style="208" customWidth="1"/>
    <col min="11527" max="11527" width="13.85546875" style="208" customWidth="1"/>
    <col min="11528" max="11528" width="10.5703125" style="208" customWidth="1"/>
    <col min="11529" max="11529" width="11.7109375" style="208" customWidth="1"/>
    <col min="11530" max="11530" width="12.5703125" style="208" customWidth="1"/>
    <col min="11531" max="11531" width="12.28515625" style="208" customWidth="1"/>
    <col min="11532" max="11532" width="12.140625" style="208" bestFit="1" customWidth="1"/>
    <col min="11533" max="11533" width="12.5703125" style="208" customWidth="1"/>
    <col min="11534" max="11534" width="8.5703125" style="208" customWidth="1"/>
    <col min="11535" max="11776" width="9.140625" style="208"/>
    <col min="11777" max="11777" width="38.28515625" style="208" customWidth="1"/>
    <col min="11778" max="11778" width="15.7109375" style="208" customWidth="1"/>
    <col min="11779" max="11779" width="13.85546875" style="208" customWidth="1"/>
    <col min="11780" max="11780" width="12.28515625" style="208" customWidth="1"/>
    <col min="11781" max="11781" width="10.140625" style="208" customWidth="1"/>
    <col min="11782" max="11782" width="14.5703125" style="208" customWidth="1"/>
    <col min="11783" max="11783" width="13.85546875" style="208" customWidth="1"/>
    <col min="11784" max="11784" width="10.5703125" style="208" customWidth="1"/>
    <col min="11785" max="11785" width="11.7109375" style="208" customWidth="1"/>
    <col min="11786" max="11786" width="12.5703125" style="208" customWidth="1"/>
    <col min="11787" max="11787" width="12.28515625" style="208" customWidth="1"/>
    <col min="11788" max="11788" width="12.140625" style="208" bestFit="1" customWidth="1"/>
    <col min="11789" max="11789" width="12.5703125" style="208" customWidth="1"/>
    <col min="11790" max="11790" width="8.5703125" style="208" customWidth="1"/>
    <col min="11791" max="12032" width="9.140625" style="208"/>
    <col min="12033" max="12033" width="38.28515625" style="208" customWidth="1"/>
    <col min="12034" max="12034" width="15.7109375" style="208" customWidth="1"/>
    <col min="12035" max="12035" width="13.85546875" style="208" customWidth="1"/>
    <col min="12036" max="12036" width="12.28515625" style="208" customWidth="1"/>
    <col min="12037" max="12037" width="10.140625" style="208" customWidth="1"/>
    <col min="12038" max="12038" width="14.5703125" style="208" customWidth="1"/>
    <col min="12039" max="12039" width="13.85546875" style="208" customWidth="1"/>
    <col min="12040" max="12040" width="10.5703125" style="208" customWidth="1"/>
    <col min="12041" max="12041" width="11.7109375" style="208" customWidth="1"/>
    <col min="12042" max="12042" width="12.5703125" style="208" customWidth="1"/>
    <col min="12043" max="12043" width="12.28515625" style="208" customWidth="1"/>
    <col min="12044" max="12044" width="12.140625" style="208" bestFit="1" customWidth="1"/>
    <col min="12045" max="12045" width="12.5703125" style="208" customWidth="1"/>
    <col min="12046" max="12046" width="8.5703125" style="208" customWidth="1"/>
    <col min="12047" max="12288" width="9.140625" style="208"/>
    <col min="12289" max="12289" width="38.28515625" style="208" customWidth="1"/>
    <col min="12290" max="12290" width="15.7109375" style="208" customWidth="1"/>
    <col min="12291" max="12291" width="13.85546875" style="208" customWidth="1"/>
    <col min="12292" max="12292" width="12.28515625" style="208" customWidth="1"/>
    <col min="12293" max="12293" width="10.140625" style="208" customWidth="1"/>
    <col min="12294" max="12294" width="14.5703125" style="208" customWidth="1"/>
    <col min="12295" max="12295" width="13.85546875" style="208" customWidth="1"/>
    <col min="12296" max="12296" width="10.5703125" style="208" customWidth="1"/>
    <col min="12297" max="12297" width="11.7109375" style="208" customWidth="1"/>
    <col min="12298" max="12298" width="12.5703125" style="208" customWidth="1"/>
    <col min="12299" max="12299" width="12.28515625" style="208" customWidth="1"/>
    <col min="12300" max="12300" width="12.140625" style="208" bestFit="1" customWidth="1"/>
    <col min="12301" max="12301" width="12.5703125" style="208" customWidth="1"/>
    <col min="12302" max="12302" width="8.5703125" style="208" customWidth="1"/>
    <col min="12303" max="12544" width="9.140625" style="208"/>
    <col min="12545" max="12545" width="38.28515625" style="208" customWidth="1"/>
    <col min="12546" max="12546" width="15.7109375" style="208" customWidth="1"/>
    <col min="12547" max="12547" width="13.85546875" style="208" customWidth="1"/>
    <col min="12548" max="12548" width="12.28515625" style="208" customWidth="1"/>
    <col min="12549" max="12549" width="10.140625" style="208" customWidth="1"/>
    <col min="12550" max="12550" width="14.5703125" style="208" customWidth="1"/>
    <col min="12551" max="12551" width="13.85546875" style="208" customWidth="1"/>
    <col min="12552" max="12552" width="10.5703125" style="208" customWidth="1"/>
    <col min="12553" max="12553" width="11.7109375" style="208" customWidth="1"/>
    <col min="12554" max="12554" width="12.5703125" style="208" customWidth="1"/>
    <col min="12555" max="12555" width="12.28515625" style="208" customWidth="1"/>
    <col min="12556" max="12556" width="12.140625" style="208" bestFit="1" customWidth="1"/>
    <col min="12557" max="12557" width="12.5703125" style="208" customWidth="1"/>
    <col min="12558" max="12558" width="8.5703125" style="208" customWidth="1"/>
    <col min="12559" max="12800" width="9.140625" style="208"/>
    <col min="12801" max="12801" width="38.28515625" style="208" customWidth="1"/>
    <col min="12802" max="12802" width="15.7109375" style="208" customWidth="1"/>
    <col min="12803" max="12803" width="13.85546875" style="208" customWidth="1"/>
    <col min="12804" max="12804" width="12.28515625" style="208" customWidth="1"/>
    <col min="12805" max="12805" width="10.140625" style="208" customWidth="1"/>
    <col min="12806" max="12806" width="14.5703125" style="208" customWidth="1"/>
    <col min="12807" max="12807" width="13.85546875" style="208" customWidth="1"/>
    <col min="12808" max="12808" width="10.5703125" style="208" customWidth="1"/>
    <col min="12809" max="12809" width="11.7109375" style="208" customWidth="1"/>
    <col min="12810" max="12810" width="12.5703125" style="208" customWidth="1"/>
    <col min="12811" max="12811" width="12.28515625" style="208" customWidth="1"/>
    <col min="12812" max="12812" width="12.140625" style="208" bestFit="1" customWidth="1"/>
    <col min="12813" max="12813" width="12.5703125" style="208" customWidth="1"/>
    <col min="12814" max="12814" width="8.5703125" style="208" customWidth="1"/>
    <col min="12815" max="13056" width="9.140625" style="208"/>
    <col min="13057" max="13057" width="38.28515625" style="208" customWidth="1"/>
    <col min="13058" max="13058" width="15.7109375" style="208" customWidth="1"/>
    <col min="13059" max="13059" width="13.85546875" style="208" customWidth="1"/>
    <col min="13060" max="13060" width="12.28515625" style="208" customWidth="1"/>
    <col min="13061" max="13061" width="10.140625" style="208" customWidth="1"/>
    <col min="13062" max="13062" width="14.5703125" style="208" customWidth="1"/>
    <col min="13063" max="13063" width="13.85546875" style="208" customWidth="1"/>
    <col min="13064" max="13064" width="10.5703125" style="208" customWidth="1"/>
    <col min="13065" max="13065" width="11.7109375" style="208" customWidth="1"/>
    <col min="13066" max="13066" width="12.5703125" style="208" customWidth="1"/>
    <col min="13067" max="13067" width="12.28515625" style="208" customWidth="1"/>
    <col min="13068" max="13068" width="12.140625" style="208" bestFit="1" customWidth="1"/>
    <col min="13069" max="13069" width="12.5703125" style="208" customWidth="1"/>
    <col min="13070" max="13070" width="8.5703125" style="208" customWidth="1"/>
    <col min="13071" max="13312" width="9.140625" style="208"/>
    <col min="13313" max="13313" width="38.28515625" style="208" customWidth="1"/>
    <col min="13314" max="13314" width="15.7109375" style="208" customWidth="1"/>
    <col min="13315" max="13315" width="13.85546875" style="208" customWidth="1"/>
    <col min="13316" max="13316" width="12.28515625" style="208" customWidth="1"/>
    <col min="13317" max="13317" width="10.140625" style="208" customWidth="1"/>
    <col min="13318" max="13318" width="14.5703125" style="208" customWidth="1"/>
    <col min="13319" max="13319" width="13.85546875" style="208" customWidth="1"/>
    <col min="13320" max="13320" width="10.5703125" style="208" customWidth="1"/>
    <col min="13321" max="13321" width="11.7109375" style="208" customWidth="1"/>
    <col min="13322" max="13322" width="12.5703125" style="208" customWidth="1"/>
    <col min="13323" max="13323" width="12.28515625" style="208" customWidth="1"/>
    <col min="13324" max="13324" width="12.140625" style="208" bestFit="1" customWidth="1"/>
    <col min="13325" max="13325" width="12.5703125" style="208" customWidth="1"/>
    <col min="13326" max="13326" width="8.5703125" style="208" customWidth="1"/>
    <col min="13327" max="13568" width="9.140625" style="208"/>
    <col min="13569" max="13569" width="38.28515625" style="208" customWidth="1"/>
    <col min="13570" max="13570" width="15.7109375" style="208" customWidth="1"/>
    <col min="13571" max="13571" width="13.85546875" style="208" customWidth="1"/>
    <col min="13572" max="13572" width="12.28515625" style="208" customWidth="1"/>
    <col min="13573" max="13573" width="10.140625" style="208" customWidth="1"/>
    <col min="13574" max="13574" width="14.5703125" style="208" customWidth="1"/>
    <col min="13575" max="13575" width="13.85546875" style="208" customWidth="1"/>
    <col min="13576" max="13576" width="10.5703125" style="208" customWidth="1"/>
    <col min="13577" max="13577" width="11.7109375" style="208" customWidth="1"/>
    <col min="13578" max="13578" width="12.5703125" style="208" customWidth="1"/>
    <col min="13579" max="13579" width="12.28515625" style="208" customWidth="1"/>
    <col min="13580" max="13580" width="12.140625" style="208" bestFit="1" customWidth="1"/>
    <col min="13581" max="13581" width="12.5703125" style="208" customWidth="1"/>
    <col min="13582" max="13582" width="8.5703125" style="208" customWidth="1"/>
    <col min="13583" max="13824" width="9.140625" style="208"/>
    <col min="13825" max="13825" width="38.28515625" style="208" customWidth="1"/>
    <col min="13826" max="13826" width="15.7109375" style="208" customWidth="1"/>
    <col min="13827" max="13827" width="13.85546875" style="208" customWidth="1"/>
    <col min="13828" max="13828" width="12.28515625" style="208" customWidth="1"/>
    <col min="13829" max="13829" width="10.140625" style="208" customWidth="1"/>
    <col min="13830" max="13830" width="14.5703125" style="208" customWidth="1"/>
    <col min="13831" max="13831" width="13.85546875" style="208" customWidth="1"/>
    <col min="13832" max="13832" width="10.5703125" style="208" customWidth="1"/>
    <col min="13833" max="13833" width="11.7109375" style="208" customWidth="1"/>
    <col min="13834" max="13834" width="12.5703125" style="208" customWidth="1"/>
    <col min="13835" max="13835" width="12.28515625" style="208" customWidth="1"/>
    <col min="13836" max="13836" width="12.140625" style="208" bestFit="1" customWidth="1"/>
    <col min="13837" max="13837" width="12.5703125" style="208" customWidth="1"/>
    <col min="13838" max="13838" width="8.5703125" style="208" customWidth="1"/>
    <col min="13839" max="14080" width="9.140625" style="208"/>
    <col min="14081" max="14081" width="38.28515625" style="208" customWidth="1"/>
    <col min="14082" max="14082" width="15.7109375" style="208" customWidth="1"/>
    <col min="14083" max="14083" width="13.85546875" style="208" customWidth="1"/>
    <col min="14084" max="14084" width="12.28515625" style="208" customWidth="1"/>
    <col min="14085" max="14085" width="10.140625" style="208" customWidth="1"/>
    <col min="14086" max="14086" width="14.5703125" style="208" customWidth="1"/>
    <col min="14087" max="14087" width="13.85546875" style="208" customWidth="1"/>
    <col min="14088" max="14088" width="10.5703125" style="208" customWidth="1"/>
    <col min="14089" max="14089" width="11.7109375" style="208" customWidth="1"/>
    <col min="14090" max="14090" width="12.5703125" style="208" customWidth="1"/>
    <col min="14091" max="14091" width="12.28515625" style="208" customWidth="1"/>
    <col min="14092" max="14092" width="12.140625" style="208" bestFit="1" customWidth="1"/>
    <col min="14093" max="14093" width="12.5703125" style="208" customWidth="1"/>
    <col min="14094" max="14094" width="8.5703125" style="208" customWidth="1"/>
    <col min="14095" max="14336" width="9.140625" style="208"/>
    <col min="14337" max="14337" width="38.28515625" style="208" customWidth="1"/>
    <col min="14338" max="14338" width="15.7109375" style="208" customWidth="1"/>
    <col min="14339" max="14339" width="13.85546875" style="208" customWidth="1"/>
    <col min="14340" max="14340" width="12.28515625" style="208" customWidth="1"/>
    <col min="14341" max="14341" width="10.140625" style="208" customWidth="1"/>
    <col min="14342" max="14342" width="14.5703125" style="208" customWidth="1"/>
    <col min="14343" max="14343" width="13.85546875" style="208" customWidth="1"/>
    <col min="14344" max="14344" width="10.5703125" style="208" customWidth="1"/>
    <col min="14345" max="14345" width="11.7109375" style="208" customWidth="1"/>
    <col min="14346" max="14346" width="12.5703125" style="208" customWidth="1"/>
    <col min="14347" max="14347" width="12.28515625" style="208" customWidth="1"/>
    <col min="14348" max="14348" width="12.140625" style="208" bestFit="1" customWidth="1"/>
    <col min="14349" max="14349" width="12.5703125" style="208" customWidth="1"/>
    <col min="14350" max="14350" width="8.5703125" style="208" customWidth="1"/>
    <col min="14351" max="14592" width="9.140625" style="208"/>
    <col min="14593" max="14593" width="38.28515625" style="208" customWidth="1"/>
    <col min="14594" max="14594" width="15.7109375" style="208" customWidth="1"/>
    <col min="14595" max="14595" width="13.85546875" style="208" customWidth="1"/>
    <col min="14596" max="14596" width="12.28515625" style="208" customWidth="1"/>
    <col min="14597" max="14597" width="10.140625" style="208" customWidth="1"/>
    <col min="14598" max="14598" width="14.5703125" style="208" customWidth="1"/>
    <col min="14599" max="14599" width="13.85546875" style="208" customWidth="1"/>
    <col min="14600" max="14600" width="10.5703125" style="208" customWidth="1"/>
    <col min="14601" max="14601" width="11.7109375" style="208" customWidth="1"/>
    <col min="14602" max="14602" width="12.5703125" style="208" customWidth="1"/>
    <col min="14603" max="14603" width="12.28515625" style="208" customWidth="1"/>
    <col min="14604" max="14604" width="12.140625" style="208" bestFit="1" customWidth="1"/>
    <col min="14605" max="14605" width="12.5703125" style="208" customWidth="1"/>
    <col min="14606" max="14606" width="8.5703125" style="208" customWidth="1"/>
    <col min="14607" max="14848" width="9.140625" style="208"/>
    <col min="14849" max="14849" width="38.28515625" style="208" customWidth="1"/>
    <col min="14850" max="14850" width="15.7109375" style="208" customWidth="1"/>
    <col min="14851" max="14851" width="13.85546875" style="208" customWidth="1"/>
    <col min="14852" max="14852" width="12.28515625" style="208" customWidth="1"/>
    <col min="14853" max="14853" width="10.140625" style="208" customWidth="1"/>
    <col min="14854" max="14854" width="14.5703125" style="208" customWidth="1"/>
    <col min="14855" max="14855" width="13.85546875" style="208" customWidth="1"/>
    <col min="14856" max="14856" width="10.5703125" style="208" customWidth="1"/>
    <col min="14857" max="14857" width="11.7109375" style="208" customWidth="1"/>
    <col min="14858" max="14858" width="12.5703125" style="208" customWidth="1"/>
    <col min="14859" max="14859" width="12.28515625" style="208" customWidth="1"/>
    <col min="14860" max="14860" width="12.140625" style="208" bestFit="1" customWidth="1"/>
    <col min="14861" max="14861" width="12.5703125" style="208" customWidth="1"/>
    <col min="14862" max="14862" width="8.5703125" style="208" customWidth="1"/>
    <col min="14863" max="15104" width="9.140625" style="208"/>
    <col min="15105" max="15105" width="38.28515625" style="208" customWidth="1"/>
    <col min="15106" max="15106" width="15.7109375" style="208" customWidth="1"/>
    <col min="15107" max="15107" width="13.85546875" style="208" customWidth="1"/>
    <col min="15108" max="15108" width="12.28515625" style="208" customWidth="1"/>
    <col min="15109" max="15109" width="10.140625" style="208" customWidth="1"/>
    <col min="15110" max="15110" width="14.5703125" style="208" customWidth="1"/>
    <col min="15111" max="15111" width="13.85546875" style="208" customWidth="1"/>
    <col min="15112" max="15112" width="10.5703125" style="208" customWidth="1"/>
    <col min="15113" max="15113" width="11.7109375" style="208" customWidth="1"/>
    <col min="15114" max="15114" width="12.5703125" style="208" customWidth="1"/>
    <col min="15115" max="15115" width="12.28515625" style="208" customWidth="1"/>
    <col min="15116" max="15116" width="12.140625" style="208" bestFit="1" customWidth="1"/>
    <col min="15117" max="15117" width="12.5703125" style="208" customWidth="1"/>
    <col min="15118" max="15118" width="8.5703125" style="208" customWidth="1"/>
    <col min="15119" max="15360" width="9.140625" style="208"/>
    <col min="15361" max="15361" width="38.28515625" style="208" customWidth="1"/>
    <col min="15362" max="15362" width="15.7109375" style="208" customWidth="1"/>
    <col min="15363" max="15363" width="13.85546875" style="208" customWidth="1"/>
    <col min="15364" max="15364" width="12.28515625" style="208" customWidth="1"/>
    <col min="15365" max="15365" width="10.140625" style="208" customWidth="1"/>
    <col min="15366" max="15366" width="14.5703125" style="208" customWidth="1"/>
    <col min="15367" max="15367" width="13.85546875" style="208" customWidth="1"/>
    <col min="15368" max="15368" width="10.5703125" style="208" customWidth="1"/>
    <col min="15369" max="15369" width="11.7109375" style="208" customWidth="1"/>
    <col min="15370" max="15370" width="12.5703125" style="208" customWidth="1"/>
    <col min="15371" max="15371" width="12.28515625" style="208" customWidth="1"/>
    <col min="15372" max="15372" width="12.140625" style="208" bestFit="1" customWidth="1"/>
    <col min="15373" max="15373" width="12.5703125" style="208" customWidth="1"/>
    <col min="15374" max="15374" width="8.5703125" style="208" customWidth="1"/>
    <col min="15375" max="15616" width="9.140625" style="208"/>
    <col min="15617" max="15617" width="38.28515625" style="208" customWidth="1"/>
    <col min="15618" max="15618" width="15.7109375" style="208" customWidth="1"/>
    <col min="15619" max="15619" width="13.85546875" style="208" customWidth="1"/>
    <col min="15620" max="15620" width="12.28515625" style="208" customWidth="1"/>
    <col min="15621" max="15621" width="10.140625" style="208" customWidth="1"/>
    <col min="15622" max="15622" width="14.5703125" style="208" customWidth="1"/>
    <col min="15623" max="15623" width="13.85546875" style="208" customWidth="1"/>
    <col min="15624" max="15624" width="10.5703125" style="208" customWidth="1"/>
    <col min="15625" max="15625" width="11.7109375" style="208" customWidth="1"/>
    <col min="15626" max="15626" width="12.5703125" style="208" customWidth="1"/>
    <col min="15627" max="15627" width="12.28515625" style="208" customWidth="1"/>
    <col min="15628" max="15628" width="12.140625" style="208" bestFit="1" customWidth="1"/>
    <col min="15629" max="15629" width="12.5703125" style="208" customWidth="1"/>
    <col min="15630" max="15630" width="8.5703125" style="208" customWidth="1"/>
    <col min="15631" max="15872" width="9.140625" style="208"/>
    <col min="15873" max="15873" width="38.28515625" style="208" customWidth="1"/>
    <col min="15874" max="15874" width="15.7109375" style="208" customWidth="1"/>
    <col min="15875" max="15875" width="13.85546875" style="208" customWidth="1"/>
    <col min="15876" max="15876" width="12.28515625" style="208" customWidth="1"/>
    <col min="15877" max="15877" width="10.140625" style="208" customWidth="1"/>
    <col min="15878" max="15878" width="14.5703125" style="208" customWidth="1"/>
    <col min="15879" max="15879" width="13.85546875" style="208" customWidth="1"/>
    <col min="15880" max="15880" width="10.5703125" style="208" customWidth="1"/>
    <col min="15881" max="15881" width="11.7109375" style="208" customWidth="1"/>
    <col min="15882" max="15882" width="12.5703125" style="208" customWidth="1"/>
    <col min="15883" max="15883" width="12.28515625" style="208" customWidth="1"/>
    <col min="15884" max="15884" width="12.140625" style="208" bestFit="1" customWidth="1"/>
    <col min="15885" max="15885" width="12.5703125" style="208" customWidth="1"/>
    <col min="15886" max="15886" width="8.5703125" style="208" customWidth="1"/>
    <col min="15887" max="16128" width="9.140625" style="208"/>
    <col min="16129" max="16129" width="38.28515625" style="208" customWidth="1"/>
    <col min="16130" max="16130" width="15.7109375" style="208" customWidth="1"/>
    <col min="16131" max="16131" width="13.85546875" style="208" customWidth="1"/>
    <col min="16132" max="16132" width="12.28515625" style="208" customWidth="1"/>
    <col min="16133" max="16133" width="10.140625" style="208" customWidth="1"/>
    <col min="16134" max="16134" width="14.5703125" style="208" customWidth="1"/>
    <col min="16135" max="16135" width="13.85546875" style="208" customWidth="1"/>
    <col min="16136" max="16136" width="10.5703125" style="208" customWidth="1"/>
    <col min="16137" max="16137" width="11.7109375" style="208" customWidth="1"/>
    <col min="16138" max="16138" width="12.5703125" style="208" customWidth="1"/>
    <col min="16139" max="16139" width="12.28515625" style="208" customWidth="1"/>
    <col min="16140" max="16140" width="12.140625" style="208" bestFit="1" customWidth="1"/>
    <col min="16141" max="16141" width="12.5703125" style="208" customWidth="1"/>
    <col min="16142" max="16142" width="8.5703125" style="208" customWidth="1"/>
    <col min="16143" max="16384" width="9.140625" style="208"/>
  </cols>
  <sheetData>
    <row r="1" spans="1:13" ht="1.5" hidden="1" customHeight="1"/>
    <row r="2" spans="1:13" ht="15.75" customHeight="1">
      <c r="A2" s="209" t="s">
        <v>255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ht="16.5" customHeight="1">
      <c r="A3" s="209" t="s">
        <v>256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</row>
    <row r="4" spans="1:13" ht="1.5" hidden="1" customHeight="1">
      <c r="B4" s="207"/>
      <c r="C4" s="207"/>
      <c r="D4" s="207"/>
      <c r="E4" s="207"/>
      <c r="F4" s="207"/>
      <c r="G4" s="208"/>
      <c r="H4" s="207"/>
      <c r="I4" s="207"/>
      <c r="J4" s="208"/>
      <c r="K4" s="208"/>
      <c r="L4" s="207"/>
    </row>
    <row r="5" spans="1:13" ht="14.25" customHeight="1">
      <c r="A5" s="210" t="s">
        <v>257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s="218" customFormat="1" ht="19.5" customHeight="1">
      <c r="A6" s="211" t="s">
        <v>258</v>
      </c>
      <c r="B6" s="212" t="s">
        <v>259</v>
      </c>
      <c r="C6" s="213"/>
      <c r="D6" s="213"/>
      <c r="E6" s="214"/>
      <c r="F6" s="215" t="s">
        <v>260</v>
      </c>
      <c r="G6" s="216"/>
      <c r="H6" s="216"/>
      <c r="I6" s="217"/>
      <c r="J6" s="215" t="s">
        <v>261</v>
      </c>
      <c r="K6" s="216"/>
      <c r="L6" s="216"/>
      <c r="M6" s="217"/>
    </row>
    <row r="7" spans="1:13" s="218" customFormat="1" ht="12.75" customHeight="1">
      <c r="A7" s="219"/>
      <c r="B7" s="220" t="s">
        <v>262</v>
      </c>
      <c r="C7" s="221" t="s">
        <v>263</v>
      </c>
      <c r="D7" s="222" t="s">
        <v>264</v>
      </c>
      <c r="E7" s="223" t="s">
        <v>265</v>
      </c>
      <c r="F7" s="220" t="s">
        <v>262</v>
      </c>
      <c r="G7" s="224" t="s">
        <v>263</v>
      </c>
      <c r="H7" s="222" t="s">
        <v>264</v>
      </c>
      <c r="I7" s="223" t="s">
        <v>265</v>
      </c>
      <c r="J7" s="225" t="s">
        <v>262</v>
      </c>
      <c r="K7" s="224" t="s">
        <v>263</v>
      </c>
      <c r="L7" s="226" t="s">
        <v>264</v>
      </c>
      <c r="M7" s="223" t="s">
        <v>265</v>
      </c>
    </row>
    <row r="8" spans="1:13" s="218" customFormat="1" ht="13.5" customHeight="1">
      <c r="A8" s="219"/>
      <c r="B8" s="227"/>
      <c r="C8" s="228" t="s">
        <v>266</v>
      </c>
      <c r="D8" s="229" t="s">
        <v>267</v>
      </c>
      <c r="E8" s="230" t="s">
        <v>268</v>
      </c>
      <c r="F8" s="227"/>
      <c r="G8" s="231" t="s">
        <v>266</v>
      </c>
      <c r="H8" s="229" t="s">
        <v>267</v>
      </c>
      <c r="I8" s="230" t="s">
        <v>268</v>
      </c>
      <c r="J8" s="232"/>
      <c r="K8" s="231" t="s">
        <v>266</v>
      </c>
      <c r="L8" s="233" t="s">
        <v>267</v>
      </c>
      <c r="M8" s="230" t="s">
        <v>268</v>
      </c>
    </row>
    <row r="9" spans="1:13" s="218" customFormat="1" ht="13.5" customHeight="1">
      <c r="A9" s="234"/>
      <c r="B9" s="235"/>
      <c r="C9" s="236"/>
      <c r="D9" s="229" t="s">
        <v>269</v>
      </c>
      <c r="E9" s="237" t="s">
        <v>270</v>
      </c>
      <c r="F9" s="235"/>
      <c r="G9" s="238"/>
      <c r="H9" s="229" t="s">
        <v>269</v>
      </c>
      <c r="I9" s="237" t="s">
        <v>270</v>
      </c>
      <c r="J9" s="239"/>
      <c r="K9" s="238"/>
      <c r="L9" s="240" t="s">
        <v>269</v>
      </c>
      <c r="M9" s="237" t="s">
        <v>270</v>
      </c>
    </row>
    <row r="10" spans="1:13" s="246" customFormat="1" ht="11.25" customHeight="1">
      <c r="A10" s="241">
        <v>1</v>
      </c>
      <c r="B10" s="242">
        <v>2</v>
      </c>
      <c r="C10" s="243">
        <v>3</v>
      </c>
      <c r="D10" s="243">
        <v>4</v>
      </c>
      <c r="E10" s="243">
        <v>5</v>
      </c>
      <c r="F10" s="244">
        <v>6</v>
      </c>
      <c r="G10" s="245">
        <v>7</v>
      </c>
      <c r="H10" s="244">
        <v>8</v>
      </c>
      <c r="I10" s="244">
        <v>9</v>
      </c>
      <c r="J10" s="245">
        <v>10</v>
      </c>
      <c r="K10" s="245">
        <v>11</v>
      </c>
      <c r="L10" s="244">
        <v>12</v>
      </c>
      <c r="M10" s="244">
        <v>13</v>
      </c>
    </row>
    <row r="11" spans="1:13" s="246" customFormat="1" ht="19.5" customHeight="1">
      <c r="A11" s="247" t="s">
        <v>271</v>
      </c>
      <c r="B11" s="248">
        <f>B14+B16+B17+B22+B25+B26</f>
        <v>561005</v>
      </c>
      <c r="C11" s="248">
        <f>C14+C16+C17+C22+C25+C26</f>
        <v>45094.38</v>
      </c>
      <c r="D11" s="249">
        <f>C11/B11*100</f>
        <v>8.0381422625466801</v>
      </c>
      <c r="E11" s="249">
        <f>C11/C13*100</f>
        <v>81.839375925117992</v>
      </c>
      <c r="F11" s="248">
        <f>F14+F16+F17+F22+F25+F26</f>
        <v>374392.7</v>
      </c>
      <c r="G11" s="248">
        <f>G14+G16+G17+G22+G25+G26</f>
        <v>29859.08</v>
      </c>
      <c r="H11" s="249">
        <f>G11/F11*100</f>
        <v>7.9753371259642618</v>
      </c>
      <c r="I11" s="249">
        <f>G11/G13*100</f>
        <v>84.591709190466958</v>
      </c>
      <c r="J11" s="248">
        <f>J14+J16+J17+J22+J25+J26</f>
        <v>186612.3</v>
      </c>
      <c r="K11" s="248">
        <f>K14+K16+K17+K22+K25+K26</f>
        <v>15235.3</v>
      </c>
      <c r="L11" s="249">
        <f t="shared" ref="L11:L18" si="0">K11/J11*100</f>
        <v>8.1641456645676627</v>
      </c>
      <c r="M11" s="249">
        <f>K11/K13*100</f>
        <v>76.826451782076361</v>
      </c>
    </row>
    <row r="12" spans="1:13" s="246" customFormat="1" ht="20.25" customHeight="1">
      <c r="A12" s="247" t="s">
        <v>272</v>
      </c>
      <c r="B12" s="248">
        <f>B27+B28+B35+B38+B42+B43+B46</f>
        <v>74963.100000000006</v>
      </c>
      <c r="C12" s="248">
        <f>C27+C28+C35+C38+C42+C43+C46</f>
        <v>10006.700000000001</v>
      </c>
      <c r="D12" s="249">
        <f>C12/B12*100</f>
        <v>13.348834293138893</v>
      </c>
      <c r="E12" s="249">
        <f>C12/C13*100</f>
        <v>18.160624074882019</v>
      </c>
      <c r="F12" s="248">
        <f>F27+F28+F35+F38+F43+F46</f>
        <v>61528.7</v>
      </c>
      <c r="G12" s="248">
        <f>G27+G28+G35+G38+G43+G46</f>
        <v>5438.8</v>
      </c>
      <c r="H12" s="249">
        <f>G12/F12*100</f>
        <v>8.8394521580985792</v>
      </c>
      <c r="I12" s="249">
        <f>G12/G13*100</f>
        <v>15.408290809533035</v>
      </c>
      <c r="J12" s="248">
        <f>J27+J28+J35+J38+J43+J46</f>
        <v>13446.5</v>
      </c>
      <c r="K12" s="248">
        <f>K27+K28+K35+K38+K43+K46</f>
        <v>4595.5</v>
      </c>
      <c r="L12" s="249">
        <f t="shared" si="0"/>
        <v>34.17617967500837</v>
      </c>
      <c r="M12" s="249">
        <f>K12/K13*100</f>
        <v>23.173548217923635</v>
      </c>
    </row>
    <row r="13" spans="1:13" s="253" customFormat="1" ht="21.75" customHeight="1">
      <c r="A13" s="250" t="s">
        <v>273</v>
      </c>
      <c r="B13" s="251">
        <f>B14+B16+B17+B22+B25+B26+B27+B28+B35+B38+B42+B43+B44+B45+B46+B47+B48</f>
        <v>635968.10000000009</v>
      </c>
      <c r="C13" s="251">
        <f>C14+C16+C17+C22+C25+C26+C27+C28+C35+C38+C42+C43+C44+C45+C46+C47+C48</f>
        <v>55101.079999999994</v>
      </c>
      <c r="D13" s="251">
        <f t="shared" ref="D13:D82" si="1">C13/B13*100</f>
        <v>8.6641263925030181</v>
      </c>
      <c r="E13" s="251">
        <f>C13/C93*100</f>
        <v>60.112643431028886</v>
      </c>
      <c r="F13" s="251">
        <f>F14+F17+F22+F25+F26+F27+F28+F35+F38+F42+F43+F44+F45+F46+F47+F48</f>
        <v>435921.4</v>
      </c>
      <c r="G13" s="251">
        <f>G14+G17+G22+G25+G26+G27+G28+G35+G38+G42+G43+G44+G45+G46+G47+G48</f>
        <v>35297.880000000005</v>
      </c>
      <c r="H13" s="251">
        <f t="shared" ref="H13:H20" si="2">G13/F13*100</f>
        <v>8.097303779993366</v>
      </c>
      <c r="I13" s="251">
        <f>G13/G93*100</f>
        <v>48.622987304119903</v>
      </c>
      <c r="J13" s="251">
        <f>J14+J16+J17+J22+J25+J26+J27+J28+J35+J38+J42+J43+J44+J45+J46+J48</f>
        <v>200058.79999999996</v>
      </c>
      <c r="K13" s="251">
        <f>K14+K16+K17+K22+K25+K26+K27+K28+K35+K38+K42+K43+K44+K45+K46+K48</f>
        <v>19830.8</v>
      </c>
      <c r="L13" s="251">
        <f t="shared" si="0"/>
        <v>9.9124857291956179</v>
      </c>
      <c r="M13" s="252">
        <f>K13/K93*100</f>
        <v>75.947486136217407</v>
      </c>
    </row>
    <row r="14" spans="1:13" ht="18.75" customHeight="1">
      <c r="A14" s="254" t="s">
        <v>274</v>
      </c>
      <c r="B14" s="255">
        <f t="shared" ref="B14:C35" si="3">F14+J14</f>
        <v>409075.4</v>
      </c>
      <c r="C14" s="255">
        <f t="shared" si="3"/>
        <v>26205.5</v>
      </c>
      <c r="D14" s="255">
        <f t="shared" si="1"/>
        <v>6.4060317486702933</v>
      </c>
      <c r="E14" s="255">
        <f>C14/C13*100</f>
        <v>47.558958916957714</v>
      </c>
      <c r="F14" s="255">
        <f>SUM(F15:F15)</f>
        <v>320261</v>
      </c>
      <c r="G14" s="255">
        <f>SUM(G15:G15)</f>
        <v>20270.900000000001</v>
      </c>
      <c r="H14" s="255">
        <f t="shared" si="2"/>
        <v>6.3294937566547294</v>
      </c>
      <c r="I14" s="255">
        <f>G14/G13*100</f>
        <v>57.428094831757591</v>
      </c>
      <c r="J14" s="255">
        <f>SUM(J15:J15)</f>
        <v>88814.399999999994</v>
      </c>
      <c r="K14" s="255">
        <f>SUM(K15:K15)</f>
        <v>5934.6</v>
      </c>
      <c r="L14" s="255">
        <f t="shared" si="0"/>
        <v>6.6820245365616397</v>
      </c>
      <c r="M14" s="255">
        <f>K14/K13*100</f>
        <v>29.92617544425843</v>
      </c>
    </row>
    <row r="15" spans="1:13" ht="20.25" customHeight="1">
      <c r="A15" s="256" t="s">
        <v>275</v>
      </c>
      <c r="B15" s="257">
        <f t="shared" si="3"/>
        <v>409075.4</v>
      </c>
      <c r="C15" s="258">
        <f t="shared" si="3"/>
        <v>26205.5</v>
      </c>
      <c r="D15" s="257">
        <f t="shared" si="1"/>
        <v>6.4060317486702933</v>
      </c>
      <c r="E15" s="257">
        <f>C15/C13*100</f>
        <v>47.558958916957714</v>
      </c>
      <c r="F15" s="257">
        <v>320261</v>
      </c>
      <c r="G15" s="259">
        <v>20270.900000000001</v>
      </c>
      <c r="H15" s="259">
        <f t="shared" si="2"/>
        <v>6.3294937566547294</v>
      </c>
      <c r="I15" s="257">
        <f>G15/G13*100</f>
        <v>57.428094831757591</v>
      </c>
      <c r="J15" s="259">
        <v>88814.399999999994</v>
      </c>
      <c r="K15" s="257">
        <v>5934.6</v>
      </c>
      <c r="L15" s="259">
        <f t="shared" si="0"/>
        <v>6.6820245365616397</v>
      </c>
      <c r="M15" s="257">
        <f>K15/K13*100</f>
        <v>29.92617544425843</v>
      </c>
    </row>
    <row r="16" spans="1:13" ht="20.25" customHeight="1">
      <c r="A16" s="260" t="s">
        <v>276</v>
      </c>
      <c r="B16" s="255">
        <f t="shared" si="3"/>
        <v>46782.400000000001</v>
      </c>
      <c r="C16" s="261">
        <f t="shared" si="3"/>
        <v>4305.5</v>
      </c>
      <c r="D16" s="262">
        <f t="shared" si="1"/>
        <v>9.2032473750812258</v>
      </c>
      <c r="E16" s="262">
        <f>C16/C13*100</f>
        <v>7.8138214350789506</v>
      </c>
      <c r="F16" s="263"/>
      <c r="G16" s="264"/>
      <c r="H16" s="263"/>
      <c r="I16" s="263"/>
      <c r="J16" s="262">
        <v>46782.400000000001</v>
      </c>
      <c r="K16" s="262">
        <v>4305.5</v>
      </c>
      <c r="L16" s="262">
        <f t="shared" si="0"/>
        <v>9.2032473750812258</v>
      </c>
      <c r="M16" s="262">
        <f>K16/K13*100</f>
        <v>21.711176553643828</v>
      </c>
    </row>
    <row r="17" spans="1:13" ht="18.75" customHeight="1">
      <c r="A17" s="254" t="s">
        <v>277</v>
      </c>
      <c r="B17" s="255">
        <f t="shared" si="3"/>
        <v>43290.2</v>
      </c>
      <c r="C17" s="261">
        <f t="shared" si="3"/>
        <v>8487.7699999999986</v>
      </c>
      <c r="D17" s="255">
        <f t="shared" si="1"/>
        <v>19.606677723826639</v>
      </c>
      <c r="E17" s="255">
        <f>C17/C13*100</f>
        <v>15.403999340847765</v>
      </c>
      <c r="F17" s="255">
        <f>SUM(F18:F21)</f>
        <v>42032.7</v>
      </c>
      <c r="G17" s="255">
        <f>SUM(G18:G21)</f>
        <v>8487.4699999999993</v>
      </c>
      <c r="H17" s="255">
        <f t="shared" si="2"/>
        <v>20.192540569604141</v>
      </c>
      <c r="I17" s="255">
        <f>G17/G13*100</f>
        <v>24.045268441050847</v>
      </c>
      <c r="J17" s="265">
        <f>SUM(J18:J20)</f>
        <v>1257.5</v>
      </c>
      <c r="K17" s="266">
        <f>SUM(K18:K20)</f>
        <v>0.3</v>
      </c>
      <c r="L17" s="266">
        <f t="shared" si="0"/>
        <v>2.3856858846918488E-2</v>
      </c>
      <c r="M17" s="266">
        <f>K17/K13*100</f>
        <v>1.5127982733929039E-3</v>
      </c>
    </row>
    <row r="18" spans="1:13" ht="17.25" customHeight="1">
      <c r="A18" s="256" t="s">
        <v>278</v>
      </c>
      <c r="B18" s="257">
        <f>F18+J18</f>
        <v>3479.5</v>
      </c>
      <c r="C18" s="267">
        <f t="shared" si="3"/>
        <v>0.57000000000000006</v>
      </c>
      <c r="D18" s="268">
        <f t="shared" si="1"/>
        <v>1.6381664032188534E-2</v>
      </c>
      <c r="E18" s="268">
        <f>C18/C13*100</f>
        <v>1.0344624824050637E-3</v>
      </c>
      <c r="F18" s="257">
        <v>2222</v>
      </c>
      <c r="G18" s="269">
        <v>0.27</v>
      </c>
      <c r="H18" s="270">
        <f t="shared" si="2"/>
        <v>1.2151215121512151E-2</v>
      </c>
      <c r="I18" s="268">
        <f>G18/G13*100</f>
        <v>7.649184596921967E-4</v>
      </c>
      <c r="J18" s="271">
        <v>1257.5</v>
      </c>
      <c r="K18" s="272">
        <v>0.3</v>
      </c>
      <c r="L18" s="273">
        <f t="shared" si="0"/>
        <v>2.3856858846918488E-2</v>
      </c>
      <c r="M18" s="268">
        <f>K18/K13*100</f>
        <v>1.5127982733929039E-3</v>
      </c>
    </row>
    <row r="19" spans="1:13" ht="15.75" customHeight="1">
      <c r="A19" s="256" t="s">
        <v>279</v>
      </c>
      <c r="B19" s="257">
        <f>F19+J19</f>
        <v>0</v>
      </c>
      <c r="C19" s="274">
        <f>G19+K19</f>
        <v>887.8</v>
      </c>
      <c r="D19" s="257" t="e">
        <f>C19/B19*100</f>
        <v>#DIV/0!</v>
      </c>
      <c r="E19" s="268">
        <f>C19/C13*100</f>
        <v>1.6112206875073956</v>
      </c>
      <c r="F19" s="257">
        <v>0</v>
      </c>
      <c r="G19" s="271">
        <v>887.8</v>
      </c>
      <c r="H19" s="271" t="e">
        <f>G19/F19*100</f>
        <v>#DIV/0!</v>
      </c>
      <c r="I19" s="268">
        <f>G19/G13*100</f>
        <v>2.5151652167212304</v>
      </c>
      <c r="J19" s="275"/>
      <c r="K19" s="275"/>
      <c r="L19" s="271"/>
      <c r="M19" s="268"/>
    </row>
    <row r="20" spans="1:13" ht="18" customHeight="1">
      <c r="A20" s="256" t="s">
        <v>280</v>
      </c>
      <c r="B20" s="257">
        <f t="shared" si="3"/>
        <v>39759.699999999997</v>
      </c>
      <c r="C20" s="258">
        <f t="shared" si="3"/>
        <v>7599.4</v>
      </c>
      <c r="D20" s="257">
        <f t="shared" si="1"/>
        <v>19.113323289662649</v>
      </c>
      <c r="E20" s="257">
        <f>C20/C13*100</f>
        <v>13.791744190857965</v>
      </c>
      <c r="F20" s="257">
        <v>39759.699999999997</v>
      </c>
      <c r="G20" s="270">
        <v>7599.4</v>
      </c>
      <c r="H20" s="259">
        <f t="shared" si="2"/>
        <v>19.113323289662649</v>
      </c>
      <c r="I20" s="257">
        <f>G20/G13*100</f>
        <v>21.529338305869924</v>
      </c>
      <c r="J20" s="276"/>
      <c r="K20" s="276"/>
      <c r="L20" s="259"/>
      <c r="M20" s="257"/>
    </row>
    <row r="21" spans="1:13" ht="30.75" customHeight="1">
      <c r="A21" s="256" t="s">
        <v>281</v>
      </c>
      <c r="B21" s="257">
        <f>F21+J21</f>
        <v>51</v>
      </c>
      <c r="C21" s="257">
        <f>G21+K21</f>
        <v>0</v>
      </c>
      <c r="D21" s="257">
        <f>C21/B21*100</f>
        <v>0</v>
      </c>
      <c r="E21" s="257">
        <f>C21/C13*100</f>
        <v>0</v>
      </c>
      <c r="F21" s="257">
        <v>51</v>
      </c>
      <c r="G21" s="270">
        <v>0</v>
      </c>
      <c r="H21" s="259"/>
      <c r="I21" s="257">
        <f>G21/G13*100</f>
        <v>0</v>
      </c>
      <c r="J21" s="276"/>
      <c r="K21" s="276"/>
      <c r="L21" s="259"/>
      <c r="M21" s="257"/>
    </row>
    <row r="22" spans="1:13" ht="19.5" customHeight="1">
      <c r="A22" s="254" t="s">
        <v>282</v>
      </c>
      <c r="B22" s="255">
        <f t="shared" si="3"/>
        <v>49342</v>
      </c>
      <c r="C22" s="261">
        <f t="shared" si="3"/>
        <v>4983.2999999999993</v>
      </c>
      <c r="D22" s="255">
        <f t="shared" si="1"/>
        <v>10.099509545620363</v>
      </c>
      <c r="E22" s="255">
        <f>C22/C13*100</f>
        <v>9.0439243659107955</v>
      </c>
      <c r="F22" s="255">
        <f>F23+F24</f>
        <v>0</v>
      </c>
      <c r="G22" s="255">
        <f>G23+G24</f>
        <v>0</v>
      </c>
      <c r="H22" s="255"/>
      <c r="I22" s="255">
        <f>G22/G13*100</f>
        <v>0</v>
      </c>
      <c r="J22" s="255">
        <f>J23+J24</f>
        <v>49342</v>
      </c>
      <c r="K22" s="262">
        <f>K23+K24</f>
        <v>4983.2999999999993</v>
      </c>
      <c r="L22" s="262">
        <f t="shared" ref="L22:L53" si="4">K22/J22*100</f>
        <v>10.099509545620363</v>
      </c>
      <c r="M22" s="255">
        <f>K22/K13*100</f>
        <v>25.129092119329528</v>
      </c>
    </row>
    <row r="23" spans="1:13" ht="18" customHeight="1">
      <c r="A23" s="256" t="s">
        <v>283</v>
      </c>
      <c r="B23" s="257">
        <f t="shared" si="3"/>
        <v>38416.800000000003</v>
      </c>
      <c r="C23" s="277">
        <f t="shared" si="3"/>
        <v>4406.8999999999996</v>
      </c>
      <c r="D23" s="278">
        <f t="shared" si="1"/>
        <v>11.471283396847211</v>
      </c>
      <c r="E23" s="257">
        <f>C23/C13*100</f>
        <v>7.9978468661594286</v>
      </c>
      <c r="F23" s="259">
        <v>0</v>
      </c>
      <c r="G23" s="259"/>
      <c r="H23" s="259"/>
      <c r="I23" s="257"/>
      <c r="J23" s="259">
        <v>38416.800000000003</v>
      </c>
      <c r="K23" s="257">
        <v>4406.8999999999996</v>
      </c>
      <c r="L23" s="259">
        <f t="shared" si="4"/>
        <v>11.471283396847211</v>
      </c>
      <c r="M23" s="257">
        <f>K23/K13*100</f>
        <v>22.222502370050627</v>
      </c>
    </row>
    <row r="24" spans="1:13" ht="18.75" customHeight="1">
      <c r="A24" s="256" t="s">
        <v>284</v>
      </c>
      <c r="B24" s="257">
        <f t="shared" si="3"/>
        <v>10925.2</v>
      </c>
      <c r="C24" s="277">
        <f t="shared" si="3"/>
        <v>576.4</v>
      </c>
      <c r="D24" s="278">
        <f t="shared" si="1"/>
        <v>5.2758759565042279</v>
      </c>
      <c r="E24" s="257">
        <f>C24/C13*100</f>
        <v>1.046077499751366</v>
      </c>
      <c r="F24" s="259">
        <v>0</v>
      </c>
      <c r="G24" s="259"/>
      <c r="H24" s="259"/>
      <c r="I24" s="257"/>
      <c r="J24" s="259">
        <v>10925.2</v>
      </c>
      <c r="K24" s="257">
        <v>576.4</v>
      </c>
      <c r="L24" s="259">
        <f t="shared" si="4"/>
        <v>5.2758759565042279</v>
      </c>
      <c r="M24" s="257">
        <f>K24/K13*100</f>
        <v>2.9065897492788992</v>
      </c>
    </row>
    <row r="25" spans="1:13" ht="21.75" customHeight="1">
      <c r="A25" s="254" t="s">
        <v>285</v>
      </c>
      <c r="B25" s="255">
        <f t="shared" si="3"/>
        <v>12515</v>
      </c>
      <c r="C25" s="279">
        <f t="shared" si="3"/>
        <v>1111.8</v>
      </c>
      <c r="D25" s="280">
        <f t="shared" si="1"/>
        <v>8.8837395125848992</v>
      </c>
      <c r="E25" s="255">
        <f>C25/C13*100</f>
        <v>2.0177462946279818</v>
      </c>
      <c r="F25" s="255">
        <v>12099</v>
      </c>
      <c r="G25" s="255">
        <v>1100.7</v>
      </c>
      <c r="H25" s="255">
        <f t="shared" ref="H25:H35" si="5">G25/F25*100</f>
        <v>9.0974460699231354</v>
      </c>
      <c r="I25" s="255">
        <f>G25/G13*100</f>
        <v>3.1183175873451887</v>
      </c>
      <c r="J25" s="255">
        <v>416</v>
      </c>
      <c r="K25" s="255">
        <v>11.1</v>
      </c>
      <c r="L25" s="255">
        <f t="shared" si="4"/>
        <v>2.6682692307692308</v>
      </c>
      <c r="M25" s="255">
        <f>K25/K13*100</f>
        <v>5.5973536115537452E-2</v>
      </c>
    </row>
    <row r="26" spans="1:13" ht="41.25" customHeight="1">
      <c r="A26" s="254" t="s">
        <v>286</v>
      </c>
      <c r="B26" s="255">
        <f t="shared" si="3"/>
        <v>0</v>
      </c>
      <c r="C26" s="281">
        <f t="shared" si="3"/>
        <v>0.51</v>
      </c>
      <c r="D26" s="280" t="e">
        <f>C26/B26*100</f>
        <v>#DIV/0!</v>
      </c>
      <c r="E26" s="255">
        <f>C26/C13*100</f>
        <v>9.2557169478347796E-4</v>
      </c>
      <c r="F26" s="265">
        <v>0</v>
      </c>
      <c r="G26" s="282">
        <v>0.01</v>
      </c>
      <c r="H26" s="255"/>
      <c r="I26" s="255">
        <f>G26/G13*100</f>
        <v>2.8330313321933213E-5</v>
      </c>
      <c r="J26" s="255">
        <v>0</v>
      </c>
      <c r="K26" s="255">
        <v>0.5</v>
      </c>
      <c r="L26" s="255" t="e">
        <f t="shared" si="4"/>
        <v>#DIV/0!</v>
      </c>
      <c r="M26" s="255">
        <f>K26/K13*100</f>
        <v>2.5213304556548403E-3</v>
      </c>
    </row>
    <row r="27" spans="1:13" ht="30" customHeight="1">
      <c r="A27" s="254" t="s">
        <v>287</v>
      </c>
      <c r="B27" s="255">
        <f t="shared" si="3"/>
        <v>47166</v>
      </c>
      <c r="C27" s="279">
        <f t="shared" si="3"/>
        <v>4108.5</v>
      </c>
      <c r="D27" s="280">
        <f t="shared" si="1"/>
        <v>8.7107238264851805</v>
      </c>
      <c r="E27" s="255">
        <f>C27/C13*100</f>
        <v>7.4562966823880776</v>
      </c>
      <c r="F27" s="255">
        <v>46796.7</v>
      </c>
      <c r="G27" s="255">
        <v>4087.5</v>
      </c>
      <c r="H27" s="255">
        <f t="shared" si="5"/>
        <v>8.7345902595695861</v>
      </c>
      <c r="I27" s="255">
        <f>G27/G13*100</f>
        <v>11.580015570340201</v>
      </c>
      <c r="J27" s="255">
        <v>369.3</v>
      </c>
      <c r="K27" s="255">
        <v>21</v>
      </c>
      <c r="L27" s="255">
        <f>K27/J27*100</f>
        <v>5.6864337936636877</v>
      </c>
      <c r="M27" s="255">
        <f>K27/K13*100</f>
        <v>0.10589587913750328</v>
      </c>
    </row>
    <row r="28" spans="1:13" ht="46.5" customHeight="1">
      <c r="A28" s="254" t="s">
        <v>288</v>
      </c>
      <c r="B28" s="283">
        <f>F28+J28-12.1</f>
        <v>16452</v>
      </c>
      <c r="C28" s="279">
        <f>G28+K28</f>
        <v>2140.6</v>
      </c>
      <c r="D28" s="280">
        <f t="shared" si="1"/>
        <v>13.011184050571359</v>
      </c>
      <c r="E28" s="255">
        <f>C28/C13*100</f>
        <v>3.8848603330461038</v>
      </c>
      <c r="F28" s="255">
        <f>SUM(F29:F34)</f>
        <v>8491</v>
      </c>
      <c r="G28" s="255">
        <f>SUM(G29:G34)</f>
        <v>944.9</v>
      </c>
      <c r="H28" s="255">
        <f>G28/F28*100</f>
        <v>11.128253444823931</v>
      </c>
      <c r="I28" s="255">
        <f>G28/G13*100</f>
        <v>2.676931305789469</v>
      </c>
      <c r="J28" s="255">
        <f>SUM(J29:J34)</f>
        <v>7973.0999999999995</v>
      </c>
      <c r="K28" s="255">
        <f>SUM(K29:K34)</f>
        <v>1195.6999999999998</v>
      </c>
      <c r="L28" s="255">
        <f>K28/J28*100</f>
        <v>14.996676324139917</v>
      </c>
      <c r="M28" s="255">
        <f>K28/K13*100</f>
        <v>6.0295096516529831</v>
      </c>
    </row>
    <row r="29" spans="1:13" s="288" customFormat="1" ht="29.25" customHeight="1">
      <c r="A29" s="284" t="s">
        <v>289</v>
      </c>
      <c r="B29" s="285">
        <f>F29+J29-12.1</f>
        <v>0</v>
      </c>
      <c r="C29" s="257">
        <f t="shared" si="3"/>
        <v>0</v>
      </c>
      <c r="D29" s="257" t="e">
        <f t="shared" si="1"/>
        <v>#DIV/0!</v>
      </c>
      <c r="E29" s="257">
        <f>C29/C12*100</f>
        <v>0</v>
      </c>
      <c r="F29" s="257">
        <v>12.1</v>
      </c>
      <c r="G29" s="286"/>
      <c r="H29" s="287"/>
      <c r="I29" s="287"/>
      <c r="J29" s="286"/>
      <c r="K29" s="286"/>
      <c r="L29" s="287"/>
      <c r="M29" s="287"/>
    </row>
    <row r="30" spans="1:13" ht="21" customHeight="1">
      <c r="A30" s="256" t="s">
        <v>290</v>
      </c>
      <c r="B30" s="257">
        <f t="shared" si="3"/>
        <v>12441.2</v>
      </c>
      <c r="C30" s="258">
        <f t="shared" si="3"/>
        <v>1801.3</v>
      </c>
      <c r="D30" s="257">
        <f t="shared" si="1"/>
        <v>14.478506896440857</v>
      </c>
      <c r="E30" s="257">
        <f>C30/C13*100</f>
        <v>3.269082929046037</v>
      </c>
      <c r="F30" s="257">
        <v>7641</v>
      </c>
      <c r="G30" s="259">
        <v>826.5</v>
      </c>
      <c r="H30" s="259">
        <f t="shared" si="5"/>
        <v>10.816647035728307</v>
      </c>
      <c r="I30" s="257">
        <f>G30/G13*100</f>
        <v>2.3415003960577798</v>
      </c>
      <c r="J30" s="259">
        <v>4800.2</v>
      </c>
      <c r="K30" s="257">
        <v>974.8</v>
      </c>
      <c r="L30" s="259">
        <f t="shared" si="4"/>
        <v>20.307487188033832</v>
      </c>
      <c r="M30" s="257">
        <f>K30/K13*100</f>
        <v>4.9155858563446762</v>
      </c>
    </row>
    <row r="31" spans="1:13" ht="47.25" customHeight="1">
      <c r="A31" s="256" t="s">
        <v>291</v>
      </c>
      <c r="B31" s="257">
        <f t="shared" si="3"/>
        <v>343.7</v>
      </c>
      <c r="C31" s="257">
        <f t="shared" si="3"/>
        <v>4.3</v>
      </c>
      <c r="D31" s="257">
        <f t="shared" si="1"/>
        <v>1.2510910677916787</v>
      </c>
      <c r="E31" s="257">
        <f>C31/C13*100</f>
        <v>7.8038397795469712E-3</v>
      </c>
      <c r="F31" s="259">
        <v>50</v>
      </c>
      <c r="G31" s="257">
        <v>4.3</v>
      </c>
      <c r="H31" s="259">
        <f t="shared" si="5"/>
        <v>8.6</v>
      </c>
      <c r="I31" s="257">
        <f>G31/G13*100</f>
        <v>1.218203472843128E-2</v>
      </c>
      <c r="J31" s="257">
        <v>293.7</v>
      </c>
      <c r="K31" s="268">
        <v>0</v>
      </c>
      <c r="L31" s="273">
        <f t="shared" si="4"/>
        <v>0</v>
      </c>
      <c r="M31" s="268">
        <f>K31/K13*100</f>
        <v>0</v>
      </c>
    </row>
    <row r="32" spans="1:13" ht="47.25" customHeight="1">
      <c r="A32" s="256" t="s">
        <v>292</v>
      </c>
      <c r="B32" s="257">
        <f>F32+J32</f>
        <v>2424.1999999999998</v>
      </c>
      <c r="C32" s="258">
        <f>G32+K32</f>
        <v>194.8</v>
      </c>
      <c r="D32" s="257">
        <f>C32/B32*100</f>
        <v>8.0356406237109148</v>
      </c>
      <c r="E32" s="257">
        <f>C32/C13*100</f>
        <v>0.35353209047808143</v>
      </c>
      <c r="F32" s="259"/>
      <c r="G32" s="285"/>
      <c r="H32" s="259"/>
      <c r="I32" s="257"/>
      <c r="J32" s="257">
        <v>2424.1999999999998</v>
      </c>
      <c r="K32" s="268">
        <v>194.8</v>
      </c>
      <c r="L32" s="273">
        <f t="shared" si="4"/>
        <v>8.0356406237109148</v>
      </c>
      <c r="M32" s="268">
        <f>K32/K13*100</f>
        <v>0.98231034552312568</v>
      </c>
    </row>
    <row r="33" spans="1:13" ht="32.25" customHeight="1">
      <c r="A33" s="256" t="s">
        <v>293</v>
      </c>
      <c r="B33" s="257">
        <f t="shared" si="3"/>
        <v>100</v>
      </c>
      <c r="C33" s="257">
        <f t="shared" si="3"/>
        <v>0</v>
      </c>
      <c r="D33" s="257">
        <f t="shared" si="1"/>
        <v>0</v>
      </c>
      <c r="E33" s="257">
        <f>C33/C13*100</f>
        <v>0</v>
      </c>
      <c r="F33" s="259"/>
      <c r="G33" s="276"/>
      <c r="H33" s="259"/>
      <c r="I33" s="257"/>
      <c r="J33" s="259">
        <v>100</v>
      </c>
      <c r="K33" s="276"/>
      <c r="L33" s="259">
        <f t="shared" si="4"/>
        <v>0</v>
      </c>
      <c r="M33" s="257">
        <f>K33/K13*100</f>
        <v>0</v>
      </c>
    </row>
    <row r="34" spans="1:13" ht="30" customHeight="1">
      <c r="A34" s="256" t="s">
        <v>294</v>
      </c>
      <c r="B34" s="257">
        <f t="shared" si="3"/>
        <v>1142.9000000000001</v>
      </c>
      <c r="C34" s="258">
        <f t="shared" si="3"/>
        <v>140.19999999999999</v>
      </c>
      <c r="D34" s="257">
        <f t="shared" si="1"/>
        <v>12.267039986000523</v>
      </c>
      <c r="E34" s="257">
        <f>C34/C13*100</f>
        <v>0.25444147374243847</v>
      </c>
      <c r="F34" s="289">
        <v>787.9</v>
      </c>
      <c r="G34" s="289">
        <v>114.1</v>
      </c>
      <c r="H34" s="259">
        <f t="shared" si="5"/>
        <v>14.481533189491053</v>
      </c>
      <c r="I34" s="257">
        <f>G34/G13*100</f>
        <v>0.32324887500325794</v>
      </c>
      <c r="J34" s="259">
        <v>355</v>
      </c>
      <c r="K34" s="259">
        <v>26.1</v>
      </c>
      <c r="L34" s="259">
        <f t="shared" si="4"/>
        <v>7.352112676056338</v>
      </c>
      <c r="M34" s="257">
        <f>K34/K13*100</f>
        <v>0.13161344978518266</v>
      </c>
    </row>
    <row r="35" spans="1:13" ht="29.25" customHeight="1">
      <c r="A35" s="254" t="s">
        <v>295</v>
      </c>
      <c r="B35" s="255">
        <f t="shared" si="3"/>
        <v>5772.3</v>
      </c>
      <c r="C35" s="261">
        <f t="shared" si="3"/>
        <v>3155.6</v>
      </c>
      <c r="D35" s="255">
        <f t="shared" si="1"/>
        <v>54.667983299551302</v>
      </c>
      <c r="E35" s="255">
        <f>C35/C13*100</f>
        <v>5.7269294903112611</v>
      </c>
      <c r="F35" s="255">
        <f>F36+F37</f>
        <v>1236</v>
      </c>
      <c r="G35" s="255">
        <f>G36+G37</f>
        <v>25.6</v>
      </c>
      <c r="H35" s="255">
        <f t="shared" si="5"/>
        <v>2.0711974110032361</v>
      </c>
      <c r="I35" s="255">
        <f>G35/G13*100</f>
        <v>7.2525602104149017E-2</v>
      </c>
      <c r="J35" s="255">
        <f>J36+J37</f>
        <v>4536.3</v>
      </c>
      <c r="K35" s="255">
        <f>K36+K37</f>
        <v>3130</v>
      </c>
      <c r="L35" s="255">
        <f t="shared" si="4"/>
        <v>68.998963913321433</v>
      </c>
      <c r="M35" s="255">
        <f>K35/K13*100</f>
        <v>15.783528652399298</v>
      </c>
    </row>
    <row r="36" spans="1:13" ht="19.5" customHeight="1">
      <c r="A36" s="256" t="s">
        <v>296</v>
      </c>
      <c r="B36" s="257">
        <f>F36+J36</f>
        <v>3928.8</v>
      </c>
      <c r="C36" s="258">
        <f t="shared" ref="B36:C48" si="6">G36+K36</f>
        <v>3104.8</v>
      </c>
      <c r="D36" s="257">
        <f>C36/B36*100</f>
        <v>79.026674811647325</v>
      </c>
      <c r="E36" s="257">
        <f>C36/C13*100</f>
        <v>5.6347352901249854</v>
      </c>
      <c r="F36" s="259">
        <v>524</v>
      </c>
      <c r="G36" s="259"/>
      <c r="H36" s="259"/>
      <c r="I36" s="257">
        <f>G36/G13*100</f>
        <v>0</v>
      </c>
      <c r="J36" s="257">
        <v>3404.8</v>
      </c>
      <c r="K36" s="257">
        <v>3104.8</v>
      </c>
      <c r="L36" s="259">
        <f t="shared" si="4"/>
        <v>91.188909774436084</v>
      </c>
      <c r="M36" s="257">
        <f>K36/K13*100</f>
        <v>15.656453597434295</v>
      </c>
    </row>
    <row r="37" spans="1:13" ht="19.5" customHeight="1">
      <c r="A37" s="256" t="s">
        <v>297</v>
      </c>
      <c r="B37" s="257">
        <f>F37+J37</f>
        <v>1843.5</v>
      </c>
      <c r="C37" s="258">
        <f>G37+K37</f>
        <v>50.8</v>
      </c>
      <c r="D37" s="257">
        <f>C37/B37*100</f>
        <v>2.7556278817466775</v>
      </c>
      <c r="E37" s="257">
        <f>C37/C13*100</f>
        <v>9.2194200186275846E-2</v>
      </c>
      <c r="F37" s="259">
        <v>712</v>
      </c>
      <c r="G37" s="259">
        <v>25.6</v>
      </c>
      <c r="H37" s="259">
        <f>G37/F37*100</f>
        <v>3.5955056179775284</v>
      </c>
      <c r="I37" s="257">
        <f>G37/G13*100</f>
        <v>7.2525602104149017E-2</v>
      </c>
      <c r="J37" s="257">
        <v>1131.5</v>
      </c>
      <c r="K37" s="257">
        <v>25.2</v>
      </c>
      <c r="L37" s="259">
        <f t="shared" si="4"/>
        <v>2.2271321254971275</v>
      </c>
      <c r="M37" s="257">
        <f>K37/K13*100</f>
        <v>0.12707505496500393</v>
      </c>
    </row>
    <row r="38" spans="1:13" s="290" customFormat="1" ht="27.75" customHeight="1">
      <c r="A38" s="254" t="s">
        <v>298</v>
      </c>
      <c r="B38" s="255">
        <f>F38+J38</f>
        <v>900</v>
      </c>
      <c r="C38" s="261">
        <f>G38+K38</f>
        <v>99.4</v>
      </c>
      <c r="D38" s="255">
        <f>C38/B38*100</f>
        <v>11.044444444444446</v>
      </c>
      <c r="E38" s="255">
        <f>C38/C13*100</f>
        <v>0.18039573815976023</v>
      </c>
      <c r="F38" s="255">
        <v>900</v>
      </c>
      <c r="G38" s="255">
        <v>99.4</v>
      </c>
      <c r="H38" s="255">
        <f>G38/F38*100</f>
        <v>11.044444444444446</v>
      </c>
      <c r="I38" s="255">
        <f>G38/G13*100</f>
        <v>0.28160331442001613</v>
      </c>
      <c r="J38" s="255"/>
      <c r="K38" s="255"/>
      <c r="L38" s="255"/>
      <c r="M38" s="255"/>
    </row>
    <row r="39" spans="1:13" s="290" customFormat="1" ht="12" hidden="1" customHeight="1">
      <c r="A39" s="291" t="s">
        <v>295</v>
      </c>
      <c r="B39" s="257">
        <f t="shared" si="6"/>
        <v>0</v>
      </c>
      <c r="C39" s="257">
        <f t="shared" si="6"/>
        <v>0</v>
      </c>
      <c r="D39" s="257" t="e">
        <f t="shared" si="1"/>
        <v>#DIV/0!</v>
      </c>
      <c r="E39" s="257"/>
      <c r="F39" s="292"/>
      <c r="G39" s="293"/>
      <c r="H39" s="292"/>
      <c r="I39" s="257"/>
      <c r="J39" s="293"/>
      <c r="K39" s="293"/>
      <c r="L39" s="287"/>
      <c r="M39" s="257"/>
    </row>
    <row r="40" spans="1:13" ht="14.25" hidden="1" customHeight="1">
      <c r="A40" s="256" t="s">
        <v>299</v>
      </c>
      <c r="B40" s="257">
        <f t="shared" si="6"/>
        <v>0</v>
      </c>
      <c r="C40" s="257">
        <f t="shared" si="6"/>
        <v>0</v>
      </c>
      <c r="D40" s="257" t="e">
        <f t="shared" si="1"/>
        <v>#DIV/0!</v>
      </c>
      <c r="E40" s="257"/>
      <c r="F40" s="259"/>
      <c r="G40" s="276"/>
      <c r="H40" s="259"/>
      <c r="I40" s="257"/>
      <c r="J40" s="276"/>
      <c r="K40" s="276"/>
      <c r="L40" s="287"/>
      <c r="M40" s="257"/>
    </row>
    <row r="41" spans="1:13" s="290" customFormat="1" ht="23.25" hidden="1" customHeight="1">
      <c r="A41" s="254" t="s">
        <v>300</v>
      </c>
      <c r="B41" s="257">
        <f t="shared" si="6"/>
        <v>0</v>
      </c>
      <c r="C41" s="257">
        <f t="shared" si="6"/>
        <v>0</v>
      </c>
      <c r="D41" s="257" t="e">
        <f t="shared" si="1"/>
        <v>#DIV/0!</v>
      </c>
      <c r="E41" s="257"/>
      <c r="F41" s="292"/>
      <c r="G41" s="293"/>
      <c r="H41" s="292"/>
      <c r="I41" s="257"/>
      <c r="J41" s="293"/>
      <c r="K41" s="293"/>
      <c r="L41" s="287"/>
      <c r="M41" s="257"/>
    </row>
    <row r="42" spans="1:13" s="290" customFormat="1" ht="27.75" hidden="1" customHeight="1">
      <c r="A42" s="254" t="s">
        <v>301</v>
      </c>
      <c r="B42" s="255">
        <f t="shared" si="6"/>
        <v>0</v>
      </c>
      <c r="C42" s="255">
        <f t="shared" si="6"/>
        <v>0</v>
      </c>
      <c r="D42" s="255" t="e">
        <f t="shared" si="1"/>
        <v>#DIV/0!</v>
      </c>
      <c r="E42" s="255">
        <f>C42/C13*100</f>
        <v>0</v>
      </c>
      <c r="F42" s="255"/>
      <c r="G42" s="283"/>
      <c r="H42" s="255"/>
      <c r="I42" s="255">
        <f>G42/G13*100</f>
        <v>0</v>
      </c>
      <c r="J42" s="283"/>
      <c r="K42" s="283"/>
      <c r="L42" s="255"/>
      <c r="M42" s="255"/>
    </row>
    <row r="43" spans="1:13" ht="30" customHeight="1">
      <c r="A43" s="254" t="s">
        <v>302</v>
      </c>
      <c r="B43" s="255">
        <f t="shared" si="6"/>
        <v>4080</v>
      </c>
      <c r="C43" s="261">
        <f t="shared" si="6"/>
        <v>355.1</v>
      </c>
      <c r="D43" s="255">
        <f t="shared" si="1"/>
        <v>8.7034313725490193</v>
      </c>
      <c r="E43" s="255">
        <f>C43/C13*100</f>
        <v>0.6444519780737511</v>
      </c>
      <c r="F43" s="255">
        <v>4055</v>
      </c>
      <c r="G43" s="255">
        <v>216.8</v>
      </c>
      <c r="H43" s="255">
        <f t="shared" ref="H43:H49" si="7">G43/F43*100</f>
        <v>5.3464858199753396</v>
      </c>
      <c r="I43" s="255">
        <f>G43/G13*100</f>
        <v>0.61420119281951213</v>
      </c>
      <c r="J43" s="255">
        <v>25</v>
      </c>
      <c r="K43" s="255">
        <v>138.30000000000001</v>
      </c>
      <c r="L43" s="255">
        <f t="shared" si="4"/>
        <v>553.20000000000005</v>
      </c>
      <c r="M43" s="266">
        <f>K43/K13*100</f>
        <v>0.69740000403412883</v>
      </c>
    </row>
    <row r="44" spans="1:13" ht="0.75" hidden="1" customHeight="1">
      <c r="A44" s="254" t="s">
        <v>303</v>
      </c>
      <c r="B44" s="255">
        <f t="shared" si="6"/>
        <v>0</v>
      </c>
      <c r="C44" s="255">
        <f t="shared" si="6"/>
        <v>0</v>
      </c>
      <c r="D44" s="255" t="e">
        <f t="shared" si="1"/>
        <v>#DIV/0!</v>
      </c>
      <c r="E44" s="255">
        <f>C44/C13*100</f>
        <v>0</v>
      </c>
      <c r="F44" s="255"/>
      <c r="G44" s="283"/>
      <c r="H44" s="255" t="e">
        <f t="shared" si="7"/>
        <v>#DIV/0!</v>
      </c>
      <c r="I44" s="255">
        <f>G44/G13*100</f>
        <v>0</v>
      </c>
      <c r="J44" s="283"/>
      <c r="K44" s="283"/>
      <c r="L44" s="255" t="e">
        <f t="shared" si="4"/>
        <v>#DIV/0!</v>
      </c>
      <c r="M44" s="255">
        <f>K44/K13*100</f>
        <v>0</v>
      </c>
    </row>
    <row r="45" spans="1:13" s="290" customFormat="1" ht="15.75" hidden="1" customHeight="1">
      <c r="A45" s="254" t="s">
        <v>304</v>
      </c>
      <c r="B45" s="265">
        <f t="shared" si="6"/>
        <v>0</v>
      </c>
      <c r="C45" s="265">
        <f t="shared" si="6"/>
        <v>0</v>
      </c>
      <c r="D45" s="255" t="e">
        <f t="shared" si="1"/>
        <v>#DIV/0!</v>
      </c>
      <c r="E45" s="294">
        <f>C45/C13*100</f>
        <v>0</v>
      </c>
      <c r="F45" s="295"/>
      <c r="G45" s="296"/>
      <c r="H45" s="255" t="e">
        <f t="shared" si="7"/>
        <v>#DIV/0!</v>
      </c>
      <c r="I45" s="297">
        <f>G45/G13*100</f>
        <v>0</v>
      </c>
      <c r="J45" s="298"/>
      <c r="K45" s="298"/>
      <c r="L45" s="255" t="e">
        <f t="shared" si="4"/>
        <v>#DIV/0!</v>
      </c>
      <c r="M45" s="266">
        <f>K45/K13*100</f>
        <v>0</v>
      </c>
    </row>
    <row r="46" spans="1:13" ht="20.25" customHeight="1">
      <c r="A46" s="254" t="s">
        <v>305</v>
      </c>
      <c r="B46" s="255">
        <f t="shared" si="6"/>
        <v>592.79999999999995</v>
      </c>
      <c r="C46" s="283">
        <f>G46+K46-27.6</f>
        <v>147.5</v>
      </c>
      <c r="D46" s="255">
        <f t="shared" si="1"/>
        <v>24.881916329284753</v>
      </c>
      <c r="E46" s="255">
        <f>C46/C13*100</f>
        <v>0.26768985290306468</v>
      </c>
      <c r="F46" s="255">
        <v>50</v>
      </c>
      <c r="G46" s="299">
        <v>64.599999999999994</v>
      </c>
      <c r="H46" s="255">
        <f t="shared" si="7"/>
        <v>129.19999999999999</v>
      </c>
      <c r="I46" s="255">
        <f>G46/G13*100</f>
        <v>0.18301382405968852</v>
      </c>
      <c r="J46" s="255">
        <v>542.79999999999995</v>
      </c>
      <c r="K46" s="266">
        <v>110.5</v>
      </c>
      <c r="L46" s="255">
        <f t="shared" si="4"/>
        <v>20.357406042741346</v>
      </c>
      <c r="M46" s="266">
        <f>K46/K13*100</f>
        <v>0.55721403069971964</v>
      </c>
    </row>
    <row r="47" spans="1:13" ht="42.75" hidden="1" customHeight="1">
      <c r="A47" s="254" t="s">
        <v>306</v>
      </c>
      <c r="B47" s="255"/>
      <c r="C47" s="255">
        <f t="shared" si="6"/>
        <v>0</v>
      </c>
      <c r="D47" s="255" t="e">
        <f>C47/B47*100</f>
        <v>#DIV/0!</v>
      </c>
      <c r="E47" s="255">
        <f>C47/C13*100</f>
        <v>0</v>
      </c>
      <c r="F47" s="255"/>
      <c r="G47" s="283"/>
      <c r="H47" s="255" t="e">
        <f t="shared" si="7"/>
        <v>#DIV/0!</v>
      </c>
      <c r="I47" s="255">
        <f>G47/G13*100</f>
        <v>0</v>
      </c>
      <c r="J47" s="283"/>
      <c r="K47" s="283"/>
      <c r="L47" s="255"/>
      <c r="M47" s="255"/>
    </row>
    <row r="48" spans="1:13" s="290" customFormat="1" ht="56.25" hidden="1" customHeight="1">
      <c r="A48" s="254" t="s">
        <v>307</v>
      </c>
      <c r="B48" s="300">
        <f>J48</f>
        <v>0</v>
      </c>
      <c r="C48" s="301">
        <f t="shared" si="6"/>
        <v>0</v>
      </c>
      <c r="D48" s="300" t="e">
        <f t="shared" si="1"/>
        <v>#DIV/0!</v>
      </c>
      <c r="E48" s="266">
        <f>C48/C13*100</f>
        <v>0</v>
      </c>
      <c r="F48" s="266"/>
      <c r="G48" s="302"/>
      <c r="H48" s="255" t="e">
        <f t="shared" si="7"/>
        <v>#DIV/0!</v>
      </c>
      <c r="I48" s="299">
        <f>G48/G13*100</f>
        <v>0</v>
      </c>
      <c r="J48" s="302"/>
      <c r="K48" s="302"/>
      <c r="L48" s="266" t="e">
        <f t="shared" si="4"/>
        <v>#DIV/0!</v>
      </c>
      <c r="M48" s="266">
        <f>K48/K13*100</f>
        <v>0</v>
      </c>
    </row>
    <row r="49" spans="1:13" s="253" customFormat="1" ht="31.5" customHeight="1">
      <c r="A49" s="250" t="s">
        <v>308</v>
      </c>
      <c r="B49" s="251">
        <f t="shared" ref="B49:C52" si="8">F49+J49</f>
        <v>978292.99999999988</v>
      </c>
      <c r="C49" s="251">
        <f>G49+K49</f>
        <v>41159.266000000003</v>
      </c>
      <c r="D49" s="251">
        <f t="shared" si="1"/>
        <v>4.2072534506533321</v>
      </c>
      <c r="E49" s="251">
        <f>C49/C93*100</f>
        <v>44.902791033149832</v>
      </c>
      <c r="F49" s="251">
        <f>F50+F70+F53+F82</f>
        <v>957430.89999999991</v>
      </c>
      <c r="G49" s="251">
        <f>G50+G70+G53+G82</f>
        <v>39669.466</v>
      </c>
      <c r="H49" s="251">
        <f t="shared" si="7"/>
        <v>4.1433241814108994</v>
      </c>
      <c r="I49" s="251">
        <f>G49/G93*100</f>
        <v>54.644866538138146</v>
      </c>
      <c r="J49" s="251">
        <f>J50+J70+J53+J82</f>
        <v>20862.099999999999</v>
      </c>
      <c r="K49" s="251">
        <f>K50+K70+K53+K82</f>
        <v>1489.8000000000002</v>
      </c>
      <c r="L49" s="251">
        <f t="shared" si="4"/>
        <v>7.1411794594024585</v>
      </c>
      <c r="M49" s="252">
        <f>K49/K93*100</f>
        <v>5.7055975979656255</v>
      </c>
    </row>
    <row r="50" spans="1:13" ht="19.5" customHeight="1">
      <c r="A50" s="254" t="s">
        <v>309</v>
      </c>
      <c r="B50" s="255">
        <f t="shared" si="8"/>
        <v>17645.5</v>
      </c>
      <c r="C50" s="255">
        <f t="shared" si="8"/>
        <v>1470.4</v>
      </c>
      <c r="D50" s="255">
        <f t="shared" si="1"/>
        <v>8.333002748576126</v>
      </c>
      <c r="E50" s="255">
        <f>C50/C49*100</f>
        <v>3.5724640959340719</v>
      </c>
      <c r="F50" s="255">
        <f>F51+F52</f>
        <v>0</v>
      </c>
      <c r="G50" s="255">
        <f>G51+G52</f>
        <v>0</v>
      </c>
      <c r="H50" s="255"/>
      <c r="I50" s="255">
        <f>G50/G49*100</f>
        <v>0</v>
      </c>
      <c r="J50" s="255">
        <f>J51+J52</f>
        <v>17645.5</v>
      </c>
      <c r="K50" s="255">
        <f>K51+K52</f>
        <v>1470.4</v>
      </c>
      <c r="L50" s="255">
        <f t="shared" si="4"/>
        <v>8.333002748576126</v>
      </c>
      <c r="M50" s="255">
        <f>K50/K49*100</f>
        <v>98.697811786817013</v>
      </c>
    </row>
    <row r="51" spans="1:13" ht="27.75" customHeight="1">
      <c r="A51" s="256" t="s">
        <v>310</v>
      </c>
      <c r="B51" s="257">
        <f t="shared" si="8"/>
        <v>17645.5</v>
      </c>
      <c r="C51" s="257">
        <f t="shared" si="8"/>
        <v>1470.4</v>
      </c>
      <c r="D51" s="257">
        <f t="shared" si="1"/>
        <v>8.333002748576126</v>
      </c>
      <c r="E51" s="257">
        <f>C51/C49*100</f>
        <v>3.5724640959340719</v>
      </c>
      <c r="F51" s="303"/>
      <c r="G51" s="304"/>
      <c r="H51" s="257"/>
      <c r="I51" s="257">
        <f>G51/G49*100</f>
        <v>0</v>
      </c>
      <c r="J51" s="257">
        <v>17645.5</v>
      </c>
      <c r="K51" s="257">
        <v>1470.4</v>
      </c>
      <c r="L51" s="303">
        <f t="shared" si="4"/>
        <v>8.333002748576126</v>
      </c>
      <c r="M51" s="257">
        <f>K51/K49*100</f>
        <v>98.697811786817013</v>
      </c>
    </row>
    <row r="52" spans="1:13" s="306" customFormat="1" ht="30" hidden="1">
      <c r="A52" s="305" t="s">
        <v>311</v>
      </c>
      <c r="B52" s="257">
        <f t="shared" si="8"/>
        <v>0</v>
      </c>
      <c r="C52" s="257">
        <f t="shared" si="8"/>
        <v>0</v>
      </c>
      <c r="D52" s="257" t="e">
        <f t="shared" si="1"/>
        <v>#DIV/0!</v>
      </c>
      <c r="E52" s="257">
        <f>C52/C49*100</f>
        <v>0</v>
      </c>
      <c r="F52" s="257"/>
      <c r="G52" s="285"/>
      <c r="H52" s="257" t="e">
        <f>G52/F52*100</f>
        <v>#DIV/0!</v>
      </c>
      <c r="I52" s="257">
        <f>G52/G49*100</f>
        <v>0</v>
      </c>
      <c r="J52" s="285"/>
      <c r="K52" s="285"/>
      <c r="L52" s="303" t="e">
        <f t="shared" si="4"/>
        <v>#DIV/0!</v>
      </c>
      <c r="M52" s="257">
        <f>K52/K49*100</f>
        <v>0</v>
      </c>
    </row>
    <row r="53" spans="1:13">
      <c r="A53" s="254" t="s">
        <v>312</v>
      </c>
      <c r="B53" s="255">
        <f>B54+B55+B56+B57+B58+B59+B60+B61+B62+B63+B64+B65+B66+B67+B68+B69</f>
        <v>98276.1</v>
      </c>
      <c r="C53" s="255">
        <f>C54+C55+C56+C57+C58+C59+C60+C61+C62+C63+C64+C65+C66+C67+C68+C69</f>
        <v>10223.165999999999</v>
      </c>
      <c r="D53" s="255">
        <f t="shared" si="1"/>
        <v>10.402494604486744</v>
      </c>
      <c r="E53" s="255">
        <f>C53/C49*100</f>
        <v>24.838066840161822</v>
      </c>
      <c r="F53" s="255">
        <f>F54+F55+F56+F57+F58+F59+F60+F61+F62+F63+F64+F65+F66+F67+F68+F69</f>
        <v>98276.1</v>
      </c>
      <c r="G53" s="255">
        <f>G54+G55+G56+G57+G58+G59+G60+G61+G62+G63+G64+G65+G66+G67+G68+G69</f>
        <v>10223.165999999999</v>
      </c>
      <c r="H53" s="255">
        <f>G53/F53*100</f>
        <v>10.402494604486744</v>
      </c>
      <c r="I53" s="255">
        <f>G53/G49*100</f>
        <v>25.770868707937733</v>
      </c>
      <c r="J53" s="283">
        <f>J54+J55+J56+J57+J58+J59+J60+J61+J62+J63+J64+J65+J66+J67+J68+J69</f>
        <v>0</v>
      </c>
      <c r="K53" s="283">
        <f>K54+K55+K56+K57+K58+K59+K60+K61+K62+K63+K64+K65+K66+K67+K68+K69</f>
        <v>0</v>
      </c>
      <c r="L53" s="255" t="e">
        <f t="shared" si="4"/>
        <v>#DIV/0!</v>
      </c>
      <c r="M53" s="255">
        <f>K53/K49*100</f>
        <v>0</v>
      </c>
    </row>
    <row r="54" spans="1:13" s="310" customFormat="1" ht="178.5" customHeight="1">
      <c r="A54" s="307" t="s">
        <v>313</v>
      </c>
      <c r="B54" s="308">
        <f t="shared" ref="B54:C69" si="9">F54+J54</f>
        <v>0</v>
      </c>
      <c r="C54" s="308">
        <f t="shared" si="9"/>
        <v>0</v>
      </c>
      <c r="D54" s="308" t="e">
        <f t="shared" si="1"/>
        <v>#DIV/0!</v>
      </c>
      <c r="E54" s="308">
        <f>C54/C49*100</f>
        <v>0</v>
      </c>
      <c r="F54" s="308">
        <v>0</v>
      </c>
      <c r="G54" s="309"/>
      <c r="H54" s="308"/>
      <c r="I54" s="308">
        <f>G54/G49*100</f>
        <v>0</v>
      </c>
      <c r="J54" s="309"/>
      <c r="K54" s="309"/>
      <c r="L54" s="308"/>
      <c r="M54" s="308">
        <f>K54/K49*100</f>
        <v>0</v>
      </c>
    </row>
    <row r="55" spans="1:13" s="310" customFormat="1" ht="84" hidden="1" customHeight="1">
      <c r="A55" s="311" t="s">
        <v>314</v>
      </c>
      <c r="B55" s="308">
        <f t="shared" si="9"/>
        <v>0</v>
      </c>
      <c r="C55" s="308">
        <f t="shared" si="9"/>
        <v>0</v>
      </c>
      <c r="D55" s="308" t="e">
        <f t="shared" si="1"/>
        <v>#DIV/0!</v>
      </c>
      <c r="E55" s="308">
        <f>C55/C49*100</f>
        <v>0</v>
      </c>
      <c r="F55" s="308"/>
      <c r="G55" s="309"/>
      <c r="H55" s="308" t="e">
        <f>G55/F55*100</f>
        <v>#DIV/0!</v>
      </c>
      <c r="I55" s="308">
        <f>G55/G49*100</f>
        <v>0</v>
      </c>
      <c r="J55" s="309"/>
      <c r="K55" s="309"/>
      <c r="L55" s="308"/>
      <c r="M55" s="308">
        <f>K55/K49*100</f>
        <v>0</v>
      </c>
    </row>
    <row r="56" spans="1:13" s="310" customFormat="1" ht="30" hidden="1">
      <c r="A56" s="284" t="s">
        <v>315</v>
      </c>
      <c r="B56" s="308">
        <f t="shared" si="9"/>
        <v>0</v>
      </c>
      <c r="C56" s="308">
        <f t="shared" si="9"/>
        <v>0</v>
      </c>
      <c r="D56" s="308" t="e">
        <f t="shared" si="1"/>
        <v>#DIV/0!</v>
      </c>
      <c r="E56" s="308">
        <f>C56/C49*100</f>
        <v>0</v>
      </c>
      <c r="F56" s="312"/>
      <c r="G56" s="313"/>
      <c r="H56" s="308"/>
      <c r="I56" s="308">
        <f>G56/G49*100</f>
        <v>0</v>
      </c>
      <c r="J56" s="309"/>
      <c r="K56" s="309"/>
      <c r="L56" s="308" t="e">
        <f t="shared" ref="L56:L64" si="10">K56/J56*100</f>
        <v>#DIV/0!</v>
      </c>
      <c r="M56" s="308">
        <f>K56/K49*100</f>
        <v>0</v>
      </c>
    </row>
    <row r="57" spans="1:13" s="310" customFormat="1" hidden="1">
      <c r="A57" s="311"/>
      <c r="B57" s="308"/>
      <c r="C57" s="308"/>
      <c r="D57" s="308"/>
      <c r="E57" s="308"/>
      <c r="F57" s="308"/>
      <c r="G57" s="309"/>
      <c r="H57" s="308"/>
      <c r="I57" s="308"/>
      <c r="J57" s="309"/>
      <c r="K57" s="309"/>
      <c r="L57" s="308"/>
      <c r="M57" s="308"/>
    </row>
    <row r="58" spans="1:13" s="310" customFormat="1" ht="48.75" hidden="1" customHeight="1">
      <c r="A58" s="311" t="s">
        <v>316</v>
      </c>
      <c r="B58" s="308">
        <f t="shared" si="9"/>
        <v>0</v>
      </c>
      <c r="C58" s="308">
        <f t="shared" si="9"/>
        <v>0</v>
      </c>
      <c r="D58" s="308" t="e">
        <f>C58/B58*100</f>
        <v>#DIV/0!</v>
      </c>
      <c r="E58" s="308">
        <f>C58/C49*100</f>
        <v>0</v>
      </c>
      <c r="F58" s="308"/>
      <c r="G58" s="309"/>
      <c r="H58" s="308" t="e">
        <f>G58/F58*100</f>
        <v>#DIV/0!</v>
      </c>
      <c r="I58" s="308">
        <f>G58/G49*100</f>
        <v>0</v>
      </c>
      <c r="J58" s="309"/>
      <c r="K58" s="309"/>
      <c r="L58" s="308" t="e">
        <f t="shared" si="10"/>
        <v>#DIV/0!</v>
      </c>
      <c r="M58" s="308">
        <f>K58/K49*100</f>
        <v>0</v>
      </c>
    </row>
    <row r="59" spans="1:13" s="310" customFormat="1" ht="25.5" hidden="1" customHeight="1">
      <c r="A59" s="311" t="s">
        <v>317</v>
      </c>
      <c r="B59" s="308">
        <f t="shared" si="9"/>
        <v>0</v>
      </c>
      <c r="C59" s="308">
        <f t="shared" si="9"/>
        <v>0</v>
      </c>
      <c r="D59" s="308" t="e">
        <f t="shared" si="1"/>
        <v>#DIV/0!</v>
      </c>
      <c r="E59" s="308">
        <f>C59/C49*100</f>
        <v>0</v>
      </c>
      <c r="F59" s="308"/>
      <c r="G59" s="309"/>
      <c r="H59" s="308"/>
      <c r="I59" s="308">
        <f>G59/G49*100</f>
        <v>0</v>
      </c>
      <c r="J59" s="309"/>
      <c r="K59" s="309"/>
      <c r="L59" s="308" t="e">
        <f t="shared" si="10"/>
        <v>#DIV/0!</v>
      </c>
      <c r="M59" s="308">
        <f>K59/K49*100</f>
        <v>0</v>
      </c>
    </row>
    <row r="60" spans="1:13" s="310" customFormat="1" ht="25.5" hidden="1" customHeight="1">
      <c r="A60" s="311" t="s">
        <v>318</v>
      </c>
      <c r="B60" s="308">
        <f t="shared" si="9"/>
        <v>0</v>
      </c>
      <c r="C60" s="308">
        <f t="shared" si="9"/>
        <v>0</v>
      </c>
      <c r="D60" s="308" t="e">
        <f t="shared" si="1"/>
        <v>#DIV/0!</v>
      </c>
      <c r="E60" s="308">
        <f>C60/C49*100</f>
        <v>0</v>
      </c>
      <c r="F60" s="308"/>
      <c r="G60" s="309"/>
      <c r="H60" s="308"/>
      <c r="I60" s="308">
        <f>G60/G49*100</f>
        <v>0</v>
      </c>
      <c r="J60" s="309"/>
      <c r="K60" s="309"/>
      <c r="L60" s="308" t="e">
        <f t="shared" si="10"/>
        <v>#DIV/0!</v>
      </c>
      <c r="M60" s="308">
        <f>K60/K49*100</f>
        <v>0</v>
      </c>
    </row>
    <row r="61" spans="1:13" s="310" customFormat="1" ht="25.5" hidden="1" customHeight="1">
      <c r="A61" s="311" t="s">
        <v>319</v>
      </c>
      <c r="B61" s="308">
        <f t="shared" si="9"/>
        <v>0</v>
      </c>
      <c r="C61" s="308">
        <f t="shared" si="9"/>
        <v>0</v>
      </c>
      <c r="D61" s="308" t="e">
        <f t="shared" si="1"/>
        <v>#DIV/0!</v>
      </c>
      <c r="E61" s="308">
        <f>C61/C49*100</f>
        <v>0</v>
      </c>
      <c r="F61" s="308"/>
      <c r="G61" s="309"/>
      <c r="H61" s="308" t="e">
        <f>G61/F61*100</f>
        <v>#DIV/0!</v>
      </c>
      <c r="I61" s="308">
        <f>G61/G49*100</f>
        <v>0</v>
      </c>
      <c r="J61" s="309"/>
      <c r="K61" s="309"/>
      <c r="L61" s="308" t="e">
        <f t="shared" si="10"/>
        <v>#DIV/0!</v>
      </c>
      <c r="M61" s="308">
        <f>K61/K49*100</f>
        <v>0</v>
      </c>
    </row>
    <row r="62" spans="1:13" s="310" customFormat="1" ht="58.5" customHeight="1">
      <c r="A62" s="314" t="s">
        <v>320</v>
      </c>
      <c r="B62" s="308">
        <f t="shared" si="9"/>
        <v>46149.2</v>
      </c>
      <c r="C62" s="308">
        <f t="shared" si="9"/>
        <v>3845.7660000000001</v>
      </c>
      <c r="D62" s="308">
        <f t="shared" si="1"/>
        <v>8.3333318887434675</v>
      </c>
      <c r="E62" s="308">
        <f>C62/C49*100</f>
        <v>9.3436214338710499</v>
      </c>
      <c r="F62" s="308">
        <v>46149.2</v>
      </c>
      <c r="G62" s="308">
        <v>3845.7660000000001</v>
      </c>
      <c r="H62" s="308">
        <f>G62/F62*100</f>
        <v>8.3333318887434675</v>
      </c>
      <c r="I62" s="308">
        <f>G62/G49*100</f>
        <v>9.6945242469359183</v>
      </c>
      <c r="J62" s="309"/>
      <c r="K62" s="309"/>
      <c r="L62" s="308" t="e">
        <f t="shared" si="10"/>
        <v>#DIV/0!</v>
      </c>
      <c r="M62" s="308">
        <f>K62/K49*100</f>
        <v>0</v>
      </c>
    </row>
    <row r="63" spans="1:13" s="310" customFormat="1" ht="77.25" customHeight="1">
      <c r="A63" s="311" t="s">
        <v>321</v>
      </c>
      <c r="B63" s="308">
        <f t="shared" si="9"/>
        <v>52126.9</v>
      </c>
      <c r="C63" s="308">
        <f t="shared" si="9"/>
        <v>6377.4</v>
      </c>
      <c r="D63" s="308">
        <f>C63/B63*100</f>
        <v>12.234374190676983</v>
      </c>
      <c r="E63" s="308">
        <f>C63/C49*100</f>
        <v>15.494445406290772</v>
      </c>
      <c r="F63" s="308">
        <v>52126.9</v>
      </c>
      <c r="G63" s="308">
        <v>6377.4</v>
      </c>
      <c r="H63" s="308">
        <f>G63/F63*100</f>
        <v>12.234374190676983</v>
      </c>
      <c r="I63" s="308">
        <f>G63/G49*100</f>
        <v>16.076344461001817</v>
      </c>
      <c r="J63" s="309"/>
      <c r="K63" s="309"/>
      <c r="L63" s="308" t="e">
        <f t="shared" si="10"/>
        <v>#DIV/0!</v>
      </c>
      <c r="M63" s="308">
        <f>K63/K49*100</f>
        <v>0</v>
      </c>
    </row>
    <row r="64" spans="1:13" s="310" customFormat="1" ht="105" customHeight="1">
      <c r="A64" s="311" t="s">
        <v>322</v>
      </c>
      <c r="B64" s="308">
        <f t="shared" si="9"/>
        <v>0</v>
      </c>
      <c r="C64" s="308">
        <f>G64+K64</f>
        <v>0</v>
      </c>
      <c r="D64" s="308" t="e">
        <f t="shared" si="1"/>
        <v>#DIV/0!</v>
      </c>
      <c r="E64" s="308">
        <f>C64/C49*100</f>
        <v>0</v>
      </c>
      <c r="F64" s="308"/>
      <c r="G64" s="309"/>
      <c r="H64" s="308"/>
      <c r="I64" s="308">
        <f>G64/G49*100</f>
        <v>0</v>
      </c>
      <c r="J64" s="309"/>
      <c r="K64" s="309"/>
      <c r="L64" s="308" t="e">
        <f t="shared" si="10"/>
        <v>#DIV/0!</v>
      </c>
      <c r="M64" s="308">
        <f>K64/K49*100</f>
        <v>0</v>
      </c>
    </row>
    <row r="65" spans="1:13" s="310" customFormat="1" ht="103.5" customHeight="1">
      <c r="A65" s="311" t="s">
        <v>323</v>
      </c>
      <c r="B65" s="308">
        <f t="shared" si="9"/>
        <v>0</v>
      </c>
      <c r="C65" s="308">
        <f>G65+K65</f>
        <v>0</v>
      </c>
      <c r="D65" s="308" t="e">
        <f t="shared" si="1"/>
        <v>#DIV/0!</v>
      </c>
      <c r="E65" s="308">
        <f>C65/C49*100</f>
        <v>0</v>
      </c>
      <c r="F65" s="308"/>
      <c r="G65" s="309"/>
      <c r="H65" s="308" t="e">
        <f>G65/F65*100</f>
        <v>#DIV/0!</v>
      </c>
      <c r="I65" s="308">
        <f>G65/G49*100</f>
        <v>0</v>
      </c>
      <c r="J65" s="309"/>
      <c r="K65" s="309"/>
      <c r="L65" s="308"/>
      <c r="M65" s="308">
        <f>K65/K49*100</f>
        <v>0</v>
      </c>
    </row>
    <row r="66" spans="1:13" s="310" customFormat="1" ht="101.25" hidden="1" customHeight="1">
      <c r="A66" s="311" t="s">
        <v>324</v>
      </c>
      <c r="B66" s="308">
        <f t="shared" si="9"/>
        <v>0</v>
      </c>
      <c r="C66" s="308">
        <f>G66+K66</f>
        <v>0</v>
      </c>
      <c r="D66" s="308" t="e">
        <f t="shared" si="1"/>
        <v>#DIV/0!</v>
      </c>
      <c r="E66" s="308">
        <f>C66/C49*100</f>
        <v>0</v>
      </c>
      <c r="F66" s="308"/>
      <c r="G66" s="309"/>
      <c r="H66" s="308"/>
      <c r="I66" s="308"/>
      <c r="J66" s="309"/>
      <c r="K66" s="309"/>
      <c r="L66" s="308" t="e">
        <f>K66/J66*100</f>
        <v>#DIV/0!</v>
      </c>
      <c r="M66" s="308">
        <f>K66/K49*100</f>
        <v>0</v>
      </c>
    </row>
    <row r="67" spans="1:13" s="310" customFormat="1" ht="28.5" hidden="1" customHeight="1">
      <c r="A67" s="311" t="s">
        <v>321</v>
      </c>
      <c r="B67" s="308">
        <f t="shared" si="9"/>
        <v>0</v>
      </c>
      <c r="C67" s="308">
        <f>G67+K67</f>
        <v>0</v>
      </c>
      <c r="D67" s="308" t="e">
        <f t="shared" si="1"/>
        <v>#DIV/0!</v>
      </c>
      <c r="E67" s="308">
        <f>C67/C49*100</f>
        <v>0</v>
      </c>
      <c r="F67" s="308"/>
      <c r="G67" s="309"/>
      <c r="H67" s="308" t="e">
        <f>G67/F67*100</f>
        <v>#DIV/0!</v>
      </c>
      <c r="I67" s="308">
        <f>G67/G49*100</f>
        <v>0</v>
      </c>
      <c r="J67" s="309"/>
      <c r="K67" s="309"/>
      <c r="L67" s="308" t="e">
        <f>K67/J67*100</f>
        <v>#DIV/0!</v>
      </c>
      <c r="M67" s="308">
        <f>K67/K49*100</f>
        <v>0</v>
      </c>
    </row>
    <row r="68" spans="1:13" s="310" customFormat="1" ht="27.75" hidden="1" customHeight="1">
      <c r="A68" s="311" t="s">
        <v>325</v>
      </c>
      <c r="B68" s="308">
        <f t="shared" si="9"/>
        <v>0</v>
      </c>
      <c r="C68" s="308">
        <f>G68+K68</f>
        <v>0</v>
      </c>
      <c r="D68" s="308" t="e">
        <f>C68/B68*100</f>
        <v>#DIV/0!</v>
      </c>
      <c r="E68" s="308">
        <f>C68/C49*100</f>
        <v>0</v>
      </c>
      <c r="F68" s="308"/>
      <c r="G68" s="309"/>
      <c r="H68" s="308" t="e">
        <f>G68/F68*100</f>
        <v>#DIV/0!</v>
      </c>
      <c r="I68" s="308">
        <f>G68/G49*100</f>
        <v>0</v>
      </c>
      <c r="J68" s="309"/>
      <c r="K68" s="309"/>
      <c r="L68" s="308"/>
      <c r="M68" s="308"/>
    </row>
    <row r="69" spans="1:13" s="310" customFormat="1" ht="41.25" hidden="1" customHeight="1">
      <c r="A69" s="311" t="s">
        <v>326</v>
      </c>
      <c r="B69" s="308">
        <f t="shared" si="9"/>
        <v>0</v>
      </c>
      <c r="C69" s="308"/>
      <c r="D69" s="308" t="e">
        <f>C69/B69*100</f>
        <v>#DIV/0!</v>
      </c>
      <c r="E69" s="308">
        <f>C69/C49*100</f>
        <v>0</v>
      </c>
      <c r="F69" s="308"/>
      <c r="G69" s="309"/>
      <c r="H69" s="308" t="e">
        <f>G69/F69*100</f>
        <v>#DIV/0!</v>
      </c>
      <c r="I69" s="308">
        <f>G69/G49*100</f>
        <v>0</v>
      </c>
      <c r="J69" s="309"/>
      <c r="K69" s="309"/>
      <c r="L69" s="308"/>
      <c r="M69" s="308"/>
    </row>
    <row r="70" spans="1:13" s="290" customFormat="1" ht="24" customHeight="1">
      <c r="A70" s="254" t="s">
        <v>327</v>
      </c>
      <c r="B70" s="255">
        <f t="shared" ref="B70:C86" si="11">F70+J70</f>
        <v>862371.39999999991</v>
      </c>
      <c r="C70" s="255">
        <f t="shared" si="11"/>
        <v>29465.7</v>
      </c>
      <c r="D70" s="255">
        <f t="shared" si="1"/>
        <v>3.4168224966644303</v>
      </c>
      <c r="E70" s="255">
        <f>C70/C49*100</f>
        <v>71.589469063904104</v>
      </c>
      <c r="F70" s="261">
        <f>F71+F72+F73+F78+F79+F80+F81</f>
        <v>859154.79999999993</v>
      </c>
      <c r="G70" s="261">
        <f>G71+G72+G73+G78+G79+G80+G81</f>
        <v>29446.3</v>
      </c>
      <c r="H70" s="255">
        <f>G70/F70*100</f>
        <v>3.4273567464210175</v>
      </c>
      <c r="I70" s="255">
        <f>G70/G49*100</f>
        <v>74.229131292062249</v>
      </c>
      <c r="J70" s="261">
        <f>J71+J72+J73</f>
        <v>3216.6</v>
      </c>
      <c r="K70" s="261">
        <f>K71+K72+K73</f>
        <v>19.399999999999999</v>
      </c>
      <c r="L70" s="255">
        <f>K70/J70*100</f>
        <v>0.60312130821364174</v>
      </c>
      <c r="M70" s="255">
        <f>K70/K49*100</f>
        <v>1.3021882131829774</v>
      </c>
    </row>
    <row r="71" spans="1:13" ht="38.25" hidden="1" customHeight="1">
      <c r="A71" s="305" t="s">
        <v>328</v>
      </c>
      <c r="B71" s="257">
        <f t="shared" si="11"/>
        <v>0</v>
      </c>
      <c r="C71" s="257">
        <f t="shared" si="11"/>
        <v>0</v>
      </c>
      <c r="D71" s="257"/>
      <c r="E71" s="257">
        <f>C71/C49*100</f>
        <v>0</v>
      </c>
      <c r="F71" s="257"/>
      <c r="G71" s="285"/>
      <c r="H71" s="315"/>
      <c r="I71" s="257">
        <f>G71/G49*100</f>
        <v>0</v>
      </c>
      <c r="J71" s="285">
        <v>0</v>
      </c>
      <c r="K71" s="285">
        <v>0</v>
      </c>
      <c r="L71" s="257"/>
      <c r="M71" s="257">
        <f>K71/K49*100</f>
        <v>0</v>
      </c>
    </row>
    <row r="72" spans="1:13" s="310" customFormat="1" ht="48" customHeight="1">
      <c r="A72" s="284" t="s">
        <v>329</v>
      </c>
      <c r="B72" s="308">
        <f t="shared" si="11"/>
        <v>2710</v>
      </c>
      <c r="C72" s="308">
        <f t="shared" si="11"/>
        <v>0</v>
      </c>
      <c r="D72" s="308">
        <f t="shared" si="1"/>
        <v>0</v>
      </c>
      <c r="E72" s="308">
        <f>C72/C49*100</f>
        <v>0</v>
      </c>
      <c r="F72" s="308"/>
      <c r="G72" s="309"/>
      <c r="H72" s="316"/>
      <c r="I72" s="308">
        <f>G72/G49*100</f>
        <v>0</v>
      </c>
      <c r="J72" s="317">
        <v>2710</v>
      </c>
      <c r="K72" s="309"/>
      <c r="L72" s="308">
        <f>K72/J72*100</f>
        <v>0</v>
      </c>
      <c r="M72" s="308">
        <f>K72/K49*100</f>
        <v>0</v>
      </c>
    </row>
    <row r="73" spans="1:13" s="320" customFormat="1" ht="44.25" customHeight="1">
      <c r="A73" s="318" t="s">
        <v>330</v>
      </c>
      <c r="B73" s="319">
        <f t="shared" si="11"/>
        <v>64605.200000000004</v>
      </c>
      <c r="C73" s="319">
        <f>G73+K73</f>
        <v>7865.7</v>
      </c>
      <c r="D73" s="319">
        <f t="shared" si="1"/>
        <v>12.175026158885043</v>
      </c>
      <c r="E73" s="319">
        <f>C73/C49*100</f>
        <v>19.110399101869309</v>
      </c>
      <c r="F73" s="319">
        <f>F74+F75+F76</f>
        <v>64098.600000000006</v>
      </c>
      <c r="G73" s="319">
        <f>G74+G75+G76</f>
        <v>7846.3</v>
      </c>
      <c r="H73" s="319">
        <f>G73/F73*100</f>
        <v>12.240984982511318</v>
      </c>
      <c r="I73" s="319">
        <f>G73/G49*100</f>
        <v>19.779192389431209</v>
      </c>
      <c r="J73" s="319">
        <f>J74+J75+J76</f>
        <v>506.6</v>
      </c>
      <c r="K73" s="319">
        <f>K74+K75+K76</f>
        <v>19.399999999999999</v>
      </c>
      <c r="L73" s="319">
        <f>K73/J73*100</f>
        <v>3.8294512435846819</v>
      </c>
      <c r="M73" s="319">
        <f>K73/K49*100</f>
        <v>1.3021882131829774</v>
      </c>
    </row>
    <row r="74" spans="1:13" s="322" customFormat="1" ht="16.5" customHeight="1">
      <c r="A74" s="321" t="s">
        <v>331</v>
      </c>
      <c r="B74" s="316">
        <f t="shared" si="11"/>
        <v>8824.7000000000007</v>
      </c>
      <c r="C74" s="316">
        <f>G74+K74</f>
        <v>588.69999999999993</v>
      </c>
      <c r="D74" s="316">
        <f t="shared" si="1"/>
        <v>6.6710483075911915</v>
      </c>
      <c r="E74" s="316">
        <f>C74/C49*100</f>
        <v>1.4302976151226796</v>
      </c>
      <c r="F74" s="316">
        <v>8318.1</v>
      </c>
      <c r="G74" s="316">
        <v>569.29999999999995</v>
      </c>
      <c r="H74" s="316">
        <f>G74/F74*100</f>
        <v>6.8441110349719283</v>
      </c>
      <c r="I74" s="316">
        <f>G74/G49*100</f>
        <v>1.4351088063549935</v>
      </c>
      <c r="J74" s="316">
        <v>506.6</v>
      </c>
      <c r="K74" s="316">
        <v>19.399999999999999</v>
      </c>
      <c r="L74" s="308">
        <f>K74/J74*100</f>
        <v>3.8294512435846819</v>
      </c>
      <c r="M74" s="308">
        <f>K74/K49*100</f>
        <v>1.3021882131829774</v>
      </c>
    </row>
    <row r="75" spans="1:13" s="322" customFormat="1" ht="33" customHeight="1">
      <c r="A75" s="321" t="s">
        <v>332</v>
      </c>
      <c r="B75" s="316">
        <f t="shared" si="11"/>
        <v>10716.1</v>
      </c>
      <c r="C75" s="316">
        <f t="shared" si="11"/>
        <v>1254</v>
      </c>
      <c r="D75" s="316">
        <f t="shared" si="1"/>
        <v>11.702018458207743</v>
      </c>
      <c r="E75" s="316">
        <f>C75/C49*100</f>
        <v>3.0467015616847974</v>
      </c>
      <c r="F75" s="316">
        <v>10716.1</v>
      </c>
      <c r="G75" s="316">
        <v>1254</v>
      </c>
      <c r="H75" s="316">
        <f>G75/F75*100</f>
        <v>11.702018458207743</v>
      </c>
      <c r="I75" s="316">
        <f>G75/G49*100</f>
        <v>3.1611214529583029</v>
      </c>
      <c r="J75" s="323">
        <v>0</v>
      </c>
      <c r="K75" s="323"/>
      <c r="L75" s="308"/>
      <c r="M75" s="308"/>
    </row>
    <row r="76" spans="1:13" s="322" customFormat="1" ht="45" customHeight="1">
      <c r="A76" s="321" t="s">
        <v>333</v>
      </c>
      <c r="B76" s="316">
        <f>F76+J76</f>
        <v>45064.4</v>
      </c>
      <c r="C76" s="316">
        <f>G76+K76</f>
        <v>6023</v>
      </c>
      <c r="D76" s="316">
        <f t="shared" si="1"/>
        <v>13.365317190509582</v>
      </c>
      <c r="E76" s="316">
        <f>C76/C49*100</f>
        <v>14.633399925061831</v>
      </c>
      <c r="F76" s="316">
        <v>45064.4</v>
      </c>
      <c r="G76" s="316">
        <v>6023</v>
      </c>
      <c r="H76" s="316">
        <f>G76/F76*100</f>
        <v>13.365317190509582</v>
      </c>
      <c r="I76" s="316">
        <f>G76/G49*100</f>
        <v>15.182962130117911</v>
      </c>
      <c r="J76" s="323">
        <v>0</v>
      </c>
      <c r="K76" s="323"/>
      <c r="L76" s="308"/>
      <c r="M76" s="308"/>
    </row>
    <row r="77" spans="1:13" s="322" customFormat="1" ht="125.25" hidden="1" customHeight="1">
      <c r="A77" s="324"/>
      <c r="B77" s="316">
        <f t="shared" si="11"/>
        <v>0</v>
      </c>
      <c r="C77" s="316">
        <f t="shared" si="11"/>
        <v>0</v>
      </c>
      <c r="D77" s="316"/>
      <c r="E77" s="316">
        <f>C77/C49*100</f>
        <v>0</v>
      </c>
      <c r="F77" s="316"/>
      <c r="G77" s="323"/>
      <c r="H77" s="316"/>
      <c r="I77" s="316">
        <f>G77/G49*100</f>
        <v>0</v>
      </c>
      <c r="J77" s="323">
        <v>0</v>
      </c>
      <c r="K77" s="323">
        <v>0</v>
      </c>
      <c r="L77" s="308"/>
      <c r="M77" s="308"/>
    </row>
    <row r="78" spans="1:13" s="322" customFormat="1" ht="47.25">
      <c r="A78" s="325" t="s">
        <v>334</v>
      </c>
      <c r="B78" s="316">
        <f t="shared" si="11"/>
        <v>0</v>
      </c>
      <c r="C78" s="316">
        <f t="shared" si="11"/>
        <v>0</v>
      </c>
      <c r="D78" s="316"/>
      <c r="E78" s="316">
        <f>C78/C50*100</f>
        <v>0</v>
      </c>
      <c r="F78" s="308"/>
      <c r="G78" s="323"/>
      <c r="H78" s="316"/>
      <c r="I78" s="316">
        <f>G78/G49*100</f>
        <v>0</v>
      </c>
      <c r="J78" s="323">
        <v>0</v>
      </c>
      <c r="K78" s="323">
        <v>0</v>
      </c>
      <c r="L78" s="308"/>
      <c r="M78" s="308"/>
    </row>
    <row r="79" spans="1:13" s="310" customFormat="1" ht="63">
      <c r="A79" s="325" t="s">
        <v>335</v>
      </c>
      <c r="B79" s="308">
        <f t="shared" si="11"/>
        <v>0</v>
      </c>
      <c r="C79" s="308">
        <f>G79+K79</f>
        <v>0</v>
      </c>
      <c r="D79" s="308" t="e">
        <f t="shared" si="1"/>
        <v>#DIV/0!</v>
      </c>
      <c r="E79" s="308">
        <f>C79/C49*100</f>
        <v>0</v>
      </c>
      <c r="F79" s="308"/>
      <c r="G79" s="309"/>
      <c r="H79" s="308" t="e">
        <f t="shared" ref="H79:H85" si="12">G79/F79*100</f>
        <v>#DIV/0!</v>
      </c>
      <c r="I79" s="308">
        <f>G79/G49*100</f>
        <v>0</v>
      </c>
      <c r="J79" s="309"/>
      <c r="K79" s="309"/>
      <c r="L79" s="308"/>
      <c r="M79" s="308"/>
    </row>
    <row r="80" spans="1:13" s="310" customFormat="1" ht="150" customHeight="1">
      <c r="A80" s="311" t="s">
        <v>336</v>
      </c>
      <c r="B80" s="308">
        <f>F80+J80</f>
        <v>596370.19999999995</v>
      </c>
      <c r="C80" s="308">
        <f>G80+K80</f>
        <v>15800</v>
      </c>
      <c r="D80" s="308">
        <f>C80/B80*100</f>
        <v>2.6493610847758657</v>
      </c>
      <c r="E80" s="308">
        <f>C80/C49*100</f>
        <v>38.38746784259952</v>
      </c>
      <c r="F80" s="316">
        <v>596370.19999999995</v>
      </c>
      <c r="G80" s="308">
        <v>15800</v>
      </c>
      <c r="H80" s="308">
        <f t="shared" si="12"/>
        <v>2.6493610847758657</v>
      </c>
      <c r="I80" s="308">
        <f>G80/G49*100</f>
        <v>39.829121975072717</v>
      </c>
      <c r="J80" s="309"/>
      <c r="K80" s="309"/>
      <c r="L80" s="308"/>
      <c r="M80" s="308"/>
    </row>
    <row r="81" spans="1:14" s="310" customFormat="1" ht="90" customHeight="1">
      <c r="A81" s="311" t="s">
        <v>337</v>
      </c>
      <c r="B81" s="308">
        <f t="shared" si="11"/>
        <v>198686</v>
      </c>
      <c r="C81" s="308">
        <f>G81+K81</f>
        <v>5800</v>
      </c>
      <c r="D81" s="308">
        <f t="shared" si="1"/>
        <v>2.919179006069879</v>
      </c>
      <c r="E81" s="308">
        <f>C81/C49*100</f>
        <v>14.091602119435267</v>
      </c>
      <c r="F81" s="316">
        <v>198686</v>
      </c>
      <c r="G81" s="308">
        <v>5800</v>
      </c>
      <c r="H81" s="308">
        <f t="shared" si="12"/>
        <v>2.919179006069879</v>
      </c>
      <c r="I81" s="308">
        <f>G81/G49*100</f>
        <v>14.620816927558339</v>
      </c>
      <c r="J81" s="309">
        <v>0</v>
      </c>
      <c r="K81" s="309">
        <v>0</v>
      </c>
      <c r="L81" s="308"/>
      <c r="M81" s="308"/>
    </row>
    <row r="82" spans="1:14" s="290" customFormat="1" ht="23.25" customHeight="1">
      <c r="A82" s="254" t="s">
        <v>338</v>
      </c>
      <c r="B82" s="255">
        <f t="shared" si="11"/>
        <v>0</v>
      </c>
      <c r="C82" s="255">
        <f t="shared" si="11"/>
        <v>0</v>
      </c>
      <c r="D82" s="255" t="e">
        <f t="shared" si="1"/>
        <v>#DIV/0!</v>
      </c>
      <c r="E82" s="255">
        <f>C82/C49*100</f>
        <v>0</v>
      </c>
      <c r="F82" s="255">
        <f>F83+F84</f>
        <v>0</v>
      </c>
      <c r="G82" s="283">
        <f>G83+G84</f>
        <v>0</v>
      </c>
      <c r="H82" s="255" t="e">
        <f t="shared" si="12"/>
        <v>#DIV/0!</v>
      </c>
      <c r="I82" s="255">
        <f>G82/G49*100</f>
        <v>0</v>
      </c>
      <c r="J82" s="283">
        <f>J83+J84</f>
        <v>0</v>
      </c>
      <c r="K82" s="283">
        <f>K83+K84</f>
        <v>0</v>
      </c>
      <c r="L82" s="255"/>
      <c r="M82" s="255">
        <f>K82/K49*100</f>
        <v>0</v>
      </c>
    </row>
    <row r="83" spans="1:14" ht="317.25" hidden="1" customHeight="1">
      <c r="A83" s="326" t="s">
        <v>339</v>
      </c>
      <c r="B83" s="257">
        <f>F83+J83</f>
        <v>0</v>
      </c>
      <c r="C83" s="257">
        <f>G83+K83</f>
        <v>0</v>
      </c>
      <c r="D83" s="257" t="e">
        <f>C83/B83*100</f>
        <v>#DIV/0!</v>
      </c>
      <c r="E83" s="257">
        <f>C83/C49*100</f>
        <v>0</v>
      </c>
      <c r="F83" s="257"/>
      <c r="G83" s="285"/>
      <c r="H83" s="257" t="e">
        <f t="shared" si="12"/>
        <v>#DIV/0!</v>
      </c>
      <c r="I83" s="257">
        <f>G83/G49*100</f>
        <v>0</v>
      </c>
      <c r="J83" s="285"/>
      <c r="K83" s="285"/>
      <c r="L83" s="257"/>
      <c r="M83" s="257">
        <f>K83/K49*100</f>
        <v>0</v>
      </c>
    </row>
    <row r="84" spans="1:14" ht="45.75" customHeight="1">
      <c r="A84" s="326" t="s">
        <v>340</v>
      </c>
      <c r="B84" s="257">
        <f>F84+J84</f>
        <v>0</v>
      </c>
      <c r="C84" s="257"/>
      <c r="D84" s="257" t="e">
        <f>C84/B84*100</f>
        <v>#DIV/0!</v>
      </c>
      <c r="E84" s="257">
        <f>C84/C49*100</f>
        <v>0</v>
      </c>
      <c r="F84" s="257"/>
      <c r="G84" s="285"/>
      <c r="H84" s="257" t="e">
        <f t="shared" si="12"/>
        <v>#DIV/0!</v>
      </c>
      <c r="I84" s="257">
        <f>G84/G49*100</f>
        <v>0</v>
      </c>
      <c r="J84" s="285"/>
      <c r="K84" s="285"/>
      <c r="L84" s="257"/>
      <c r="M84" s="257"/>
    </row>
    <row r="85" spans="1:14" s="330" customFormat="1" ht="44.25" hidden="1" customHeight="1">
      <c r="A85" s="327" t="s">
        <v>341</v>
      </c>
      <c r="B85" s="328">
        <f>F85+J85</f>
        <v>0</v>
      </c>
      <c r="C85" s="328">
        <f>G85+K85</f>
        <v>0</v>
      </c>
      <c r="D85" s="328" t="e">
        <f>C85/B85*100</f>
        <v>#DIV/0!</v>
      </c>
      <c r="E85" s="328">
        <f>C85/C93*100</f>
        <v>0</v>
      </c>
      <c r="F85" s="328"/>
      <c r="G85" s="329"/>
      <c r="H85" s="328" t="e">
        <f t="shared" si="12"/>
        <v>#DIV/0!</v>
      </c>
      <c r="I85" s="328">
        <f>G85/G93*100</f>
        <v>0</v>
      </c>
      <c r="J85" s="329"/>
      <c r="K85" s="329"/>
      <c r="L85" s="328"/>
      <c r="M85" s="328"/>
    </row>
    <row r="86" spans="1:14" s="290" customFormat="1" ht="26.25" customHeight="1">
      <c r="A86" s="331" t="s">
        <v>342</v>
      </c>
      <c r="B86" s="332">
        <f>F86+J86</f>
        <v>180.8</v>
      </c>
      <c r="C86" s="328">
        <f t="shared" si="11"/>
        <v>13.3</v>
      </c>
      <c r="D86" s="328">
        <f>C86/B86*100</f>
        <v>7.3561946902654869</v>
      </c>
      <c r="E86" s="328">
        <f>C86/C93*100</f>
        <v>1.4509664014438272E-2</v>
      </c>
      <c r="F86" s="332"/>
      <c r="G86" s="332">
        <v>10.3</v>
      </c>
      <c r="H86" s="332"/>
      <c r="I86" s="332">
        <f>G86/G93*100</f>
        <v>1.4188295989233206E-2</v>
      </c>
      <c r="J86" s="332">
        <v>180.8</v>
      </c>
      <c r="K86" s="332">
        <v>3</v>
      </c>
      <c r="L86" s="332">
        <f>K86/J86*100</f>
        <v>1.6592920353982299</v>
      </c>
      <c r="M86" s="333">
        <f>K86/K92*100</f>
        <v>4.7767658110948352E-2</v>
      </c>
    </row>
    <row r="87" spans="1:14" s="290" customFormat="1" ht="75.75" customHeight="1">
      <c r="A87" s="331" t="s">
        <v>343</v>
      </c>
      <c r="B87" s="332">
        <f>F87+J87</f>
        <v>0</v>
      </c>
      <c r="C87" s="329">
        <f>G87+K87-813.5</f>
        <v>0</v>
      </c>
      <c r="D87" s="328"/>
      <c r="E87" s="328">
        <f>C87/C93*100</f>
        <v>0</v>
      </c>
      <c r="F87" s="332"/>
      <c r="G87" s="334"/>
      <c r="H87" s="332"/>
      <c r="I87" s="332">
        <f>G87/G93*100</f>
        <v>0</v>
      </c>
      <c r="J87" s="332">
        <v>0</v>
      </c>
      <c r="K87" s="332">
        <v>813.5</v>
      </c>
      <c r="L87" s="332" t="e">
        <f>K87/J87*100</f>
        <v>#DIV/0!</v>
      </c>
      <c r="M87" s="333">
        <f>K87/K93*100</f>
        <v>3.1155213088636295</v>
      </c>
    </row>
    <row r="88" spans="1:14" s="306" customFormat="1" ht="77.25" customHeight="1">
      <c r="A88" s="331" t="s">
        <v>307</v>
      </c>
      <c r="B88" s="335">
        <f>F88+J88</f>
        <v>-0.7</v>
      </c>
      <c r="C88" s="336">
        <f>G88+K88+813.5</f>
        <v>-4610.6000000000004</v>
      </c>
      <c r="D88" s="332">
        <f>C88/B88*100</f>
        <v>658657.14285714296</v>
      </c>
      <c r="E88" s="335">
        <f>C88/C93*100</f>
        <v>-5.0299441281931649</v>
      </c>
      <c r="F88" s="335"/>
      <c r="G88" s="337">
        <v>-3108.3</v>
      </c>
      <c r="H88" s="332" t="e">
        <f>G88/F88*100</f>
        <v>#DIV/0!</v>
      </c>
      <c r="I88" s="335">
        <f>G88/G93*100</f>
        <v>-4.2816971284789878</v>
      </c>
      <c r="J88" s="335">
        <v>-0.7</v>
      </c>
      <c r="K88" s="335">
        <v>-2315.8000000000002</v>
      </c>
      <c r="L88" s="332"/>
      <c r="M88" s="333">
        <f>K88/K93*100</f>
        <v>-8.868991084285673</v>
      </c>
    </row>
    <row r="89" spans="1:14" s="342" customFormat="1" ht="24" customHeight="1">
      <c r="A89" s="338" t="s">
        <v>344</v>
      </c>
      <c r="B89" s="339">
        <f>F89+J89-12.1</f>
        <v>1614441.1999999997</v>
      </c>
      <c r="C89" s="339">
        <f>G89+K89-27.6</f>
        <v>91663.046000000002</v>
      </c>
      <c r="D89" s="340">
        <f>C89/B89*100</f>
        <v>5.6776949200751332</v>
      </c>
      <c r="E89" s="340">
        <f>E13+E49+E85+E86+E87+E88</f>
        <v>100</v>
      </c>
      <c r="F89" s="340">
        <f>F13+F49+F85+F86+F87+F88</f>
        <v>1393352.2999999998</v>
      </c>
      <c r="G89" s="340">
        <f>G13+G49+G85+G86+G87+G88</f>
        <v>71869.346000000005</v>
      </c>
      <c r="H89" s="340">
        <f>G89/F89*100</f>
        <v>5.1580168202973518</v>
      </c>
      <c r="I89" s="340">
        <f>I13+I49+I86+I88</f>
        <v>99.000345009768296</v>
      </c>
      <c r="J89" s="341">
        <f>J13+J49+J86+J87+J88</f>
        <v>221100.99999999994</v>
      </c>
      <c r="K89" s="341">
        <f>K13+K49+K86+K87+K88</f>
        <v>19821.3</v>
      </c>
      <c r="L89" s="341">
        <f>K89/J89*100</f>
        <v>8.964816984093245</v>
      </c>
      <c r="M89" s="341">
        <f>M13+M49+M86+M88</f>
        <v>72.831860308008302</v>
      </c>
    </row>
    <row r="90" spans="1:14" s="342" customFormat="1" ht="43.5" customHeight="1">
      <c r="A90" s="343" t="s">
        <v>345</v>
      </c>
      <c r="B90" s="344"/>
      <c r="C90" s="344"/>
      <c r="D90" s="344"/>
      <c r="E90" s="344"/>
      <c r="F90" s="344">
        <v>10580</v>
      </c>
      <c r="G90" s="344">
        <v>725.7</v>
      </c>
      <c r="H90" s="344">
        <f>G90/F90*100</f>
        <v>6.8591682419659739</v>
      </c>
      <c r="I90" s="344">
        <f>G90/G93*100</f>
        <v>0.99965499023170268</v>
      </c>
      <c r="J90" s="345"/>
      <c r="K90" s="345"/>
      <c r="L90" s="345"/>
      <c r="M90" s="345"/>
    </row>
    <row r="91" spans="1:14" s="346" customFormat="1" ht="44.25" customHeight="1">
      <c r="A91" s="343" t="s">
        <v>346</v>
      </c>
      <c r="B91" s="344"/>
      <c r="C91" s="344"/>
      <c r="D91" s="344"/>
      <c r="E91" s="344"/>
      <c r="F91" s="344"/>
      <c r="G91" s="344"/>
      <c r="H91" s="344"/>
      <c r="I91" s="344"/>
      <c r="J91" s="345">
        <v>64868.9</v>
      </c>
      <c r="K91" s="345">
        <v>6289.9</v>
      </c>
      <c r="L91" s="345">
        <f>K91/J91*100</f>
        <v>9.6963259743883423</v>
      </c>
      <c r="M91" s="345">
        <f>K91/K93*100</f>
        <v>24.088896718649469</v>
      </c>
    </row>
    <row r="92" spans="1:14" s="346" customFormat="1" ht="27.75" customHeight="1">
      <c r="A92" s="347" t="s">
        <v>347</v>
      </c>
      <c r="B92" s="348">
        <f>B49+B85+B86+B87+B88</f>
        <v>978473.1</v>
      </c>
      <c r="C92" s="348">
        <f>C49+C85+C86+C87+C88</f>
        <v>36561.966000000008</v>
      </c>
      <c r="D92" s="348">
        <f>C92/B92*100</f>
        <v>3.7366347628769772</v>
      </c>
      <c r="E92" s="348">
        <f>C92/C93*100</f>
        <v>39.887356568971107</v>
      </c>
      <c r="F92" s="348">
        <f>F49+F85+F86+F87+F88+F90</f>
        <v>968010.89999999991</v>
      </c>
      <c r="G92" s="348">
        <f>G49+G85+G86+G87+G88+G90</f>
        <v>37297.165999999997</v>
      </c>
      <c r="H92" s="348">
        <f>G92/F92*100</f>
        <v>3.8529696308171739</v>
      </c>
      <c r="I92" s="348">
        <f>G92/G93*100</f>
        <v>51.377012695880097</v>
      </c>
      <c r="J92" s="349">
        <f>J49+J85+J86+J87+J88+J91</f>
        <v>85911.1</v>
      </c>
      <c r="K92" s="349">
        <f>K49+K85+K86+K87+K88+K91</f>
        <v>6280.4</v>
      </c>
      <c r="L92" s="349">
        <f>K92/J92*100</f>
        <v>7.3103475569513137</v>
      </c>
      <c r="M92" s="349">
        <f>K92/K93*100</f>
        <v>24.052513863782593</v>
      </c>
      <c r="N92" s="350"/>
    </row>
    <row r="93" spans="1:14" s="356" customFormat="1" ht="21.75" customHeight="1">
      <c r="A93" s="351" t="s">
        <v>348</v>
      </c>
      <c r="B93" s="352">
        <f>B89</f>
        <v>1614441.1999999997</v>
      </c>
      <c r="C93" s="352">
        <f>C89</f>
        <v>91663.046000000002</v>
      </c>
      <c r="D93" s="352">
        <f>C93/B93*100</f>
        <v>5.6776949200751332</v>
      </c>
      <c r="E93" s="353">
        <f>E13+E92</f>
        <v>100</v>
      </c>
      <c r="F93" s="352">
        <f>F89+F90</f>
        <v>1403932.2999999998</v>
      </c>
      <c r="G93" s="352">
        <f>G89+G90</f>
        <v>72595.046000000002</v>
      </c>
      <c r="H93" s="353">
        <f>G93/F93*100</f>
        <v>5.1708366564399162</v>
      </c>
      <c r="I93" s="353">
        <f>I13+I92</f>
        <v>100</v>
      </c>
      <c r="J93" s="354">
        <f>J89+J91</f>
        <v>285969.89999999997</v>
      </c>
      <c r="K93" s="354">
        <f>K89+K91</f>
        <v>26111.199999999997</v>
      </c>
      <c r="L93" s="354">
        <f>K93/J93*100</f>
        <v>9.1307511734626612</v>
      </c>
      <c r="M93" s="355">
        <f>M13+M92</f>
        <v>100</v>
      </c>
    </row>
    <row r="94" spans="1:14" s="346" customFormat="1" ht="37.5" customHeight="1">
      <c r="A94" s="357"/>
      <c r="B94" s="358"/>
      <c r="C94" s="359" t="s">
        <v>349</v>
      </c>
      <c r="D94" s="359"/>
      <c r="E94" s="360"/>
      <c r="F94" s="361"/>
      <c r="H94" s="361"/>
      <c r="I94" s="362" t="s">
        <v>350</v>
      </c>
      <c r="J94" s="363"/>
      <c r="K94" s="363"/>
      <c r="L94" s="361"/>
      <c r="M94" s="364"/>
    </row>
    <row r="95" spans="1:14" s="346" customFormat="1" ht="11.25" hidden="1" customHeight="1">
      <c r="A95" s="365"/>
      <c r="B95" s="366"/>
      <c r="C95" s="366"/>
      <c r="D95" s="367"/>
      <c r="E95" s="367"/>
      <c r="F95" s="366"/>
      <c r="G95" s="368"/>
      <c r="H95" s="369"/>
      <c r="I95" s="367"/>
      <c r="J95" s="368"/>
      <c r="K95" s="368"/>
      <c r="L95" s="367"/>
      <c r="M95" s="207"/>
    </row>
    <row r="96" spans="1:14" s="346" customFormat="1" ht="18" hidden="1" customHeight="1">
      <c r="A96" s="370"/>
      <c r="B96" s="370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</row>
    <row r="97" spans="1:13" s="346" customFormat="1" ht="19.5" customHeight="1">
      <c r="A97" s="371" t="s">
        <v>351</v>
      </c>
      <c r="B97" s="372"/>
      <c r="C97" s="204"/>
      <c r="D97" s="205"/>
      <c r="E97" s="205"/>
      <c r="F97" s="204"/>
      <c r="G97" s="206"/>
      <c r="H97" s="205"/>
      <c r="I97" s="205"/>
      <c r="J97" s="206"/>
      <c r="K97" s="206"/>
      <c r="L97" s="205"/>
      <c r="M97" s="207"/>
    </row>
    <row r="98" spans="1:13" s="346" customFormat="1" ht="21" customHeight="1">
      <c r="A98" s="371" t="s">
        <v>352</v>
      </c>
      <c r="B98" s="373" t="s">
        <v>353</v>
      </c>
      <c r="C98" s="373" t="s">
        <v>266</v>
      </c>
      <c r="D98" s="372"/>
      <c r="E98" s="372"/>
      <c r="F98" s="372"/>
      <c r="G98" s="374"/>
      <c r="H98" s="375"/>
      <c r="I98" s="373"/>
      <c r="J98" s="376"/>
      <c r="K98" s="376"/>
      <c r="L98" s="373"/>
      <c r="M98" s="373"/>
    </row>
    <row r="99" spans="1:13" ht="21" customHeight="1">
      <c r="A99" s="371" t="s">
        <v>132</v>
      </c>
      <c r="B99" s="377">
        <f>B100+B101</f>
        <v>37878.400000000001</v>
      </c>
      <c r="C99" s="377">
        <f>C100+C101</f>
        <v>39447.100000000006</v>
      </c>
      <c r="D99" s="377"/>
      <c r="E99" s="377"/>
      <c r="F99" s="377"/>
      <c r="G99" s="378"/>
      <c r="H99" s="377"/>
      <c r="I99" s="377"/>
      <c r="J99" s="378"/>
      <c r="K99" s="378"/>
      <c r="L99" s="377"/>
      <c r="M99" s="377"/>
    </row>
    <row r="100" spans="1:13" ht="21" customHeight="1">
      <c r="A100" s="371" t="s">
        <v>260</v>
      </c>
      <c r="B100" s="379">
        <v>6920.5</v>
      </c>
      <c r="C100" s="380">
        <v>10422.200000000001</v>
      </c>
      <c r="D100" s="380"/>
      <c r="E100" s="380"/>
      <c r="F100" s="380"/>
      <c r="G100" s="381"/>
      <c r="H100" s="382"/>
      <c r="I100" s="382"/>
      <c r="J100" s="381"/>
      <c r="K100" s="381"/>
      <c r="L100" s="379"/>
      <c r="M100" s="379"/>
    </row>
    <row r="101" spans="1:13" ht="19.5" customHeight="1">
      <c r="A101" s="371" t="s">
        <v>129</v>
      </c>
      <c r="B101" s="379">
        <v>30957.9</v>
      </c>
      <c r="C101" s="383">
        <v>29024.9</v>
      </c>
      <c r="D101" s="383"/>
      <c r="E101" s="380"/>
      <c r="F101" s="380"/>
      <c r="G101" s="381"/>
      <c r="H101" s="382"/>
      <c r="I101" s="384"/>
      <c r="J101" s="385"/>
      <c r="K101" s="381"/>
      <c r="L101" s="379"/>
      <c r="M101" s="379"/>
    </row>
    <row r="102" spans="1:13" s="346" customFormat="1" ht="10.5" hidden="1" customHeight="1">
      <c r="A102" s="386"/>
      <c r="B102" s="387"/>
      <c r="C102" s="387"/>
      <c r="D102" s="387"/>
      <c r="E102" s="387"/>
      <c r="F102" s="388"/>
      <c r="G102"/>
      <c r="H102" s="388"/>
      <c r="I102" s="387"/>
      <c r="J102" s="389"/>
      <c r="K102"/>
      <c r="L102" s="388"/>
      <c r="M102" s="388"/>
    </row>
    <row r="103" spans="1:13" ht="25.5" customHeight="1">
      <c r="A103" s="390" t="s">
        <v>354</v>
      </c>
      <c r="B103" s="387"/>
      <c r="C103" s="387"/>
      <c r="D103" s="387"/>
      <c r="E103" s="387"/>
      <c r="F103" s="388"/>
      <c r="G103"/>
      <c r="H103" s="388"/>
      <c r="I103" s="387"/>
      <c r="J103" s="389"/>
      <c r="K103"/>
      <c r="L103" s="388"/>
      <c r="M103" s="388"/>
    </row>
    <row r="104" spans="1:13" customFormat="1" ht="16.5" customHeight="1">
      <c r="A104" s="386"/>
      <c r="B104" s="388"/>
      <c r="C104" s="388"/>
      <c r="D104" s="388"/>
      <c r="E104" s="388"/>
      <c r="F104" s="388"/>
      <c r="H104" s="388"/>
      <c r="I104" s="388"/>
      <c r="L104" s="388"/>
      <c r="M104" s="388"/>
    </row>
    <row r="105" spans="1:13" customFormat="1" ht="16.5" customHeight="1">
      <c r="A105" s="386"/>
      <c r="B105" s="388"/>
      <c r="C105" s="391"/>
      <c r="D105" s="388"/>
      <c r="E105" s="388"/>
      <c r="F105" s="388"/>
      <c r="H105" s="388"/>
      <c r="I105" s="388"/>
      <c r="K105" s="392"/>
      <c r="L105" s="388"/>
      <c r="M105" s="388"/>
    </row>
    <row r="106" spans="1:13" customFormat="1" ht="25.5" customHeight="1">
      <c r="A106" s="386"/>
      <c r="B106" s="393"/>
      <c r="C106" s="393"/>
      <c r="D106" s="388"/>
      <c r="E106" s="388"/>
      <c r="F106" s="388"/>
      <c r="H106" s="388"/>
      <c r="I106" s="388"/>
      <c r="L106" s="388"/>
      <c r="M106" s="388"/>
    </row>
    <row r="107" spans="1:13" customFormat="1" ht="17.25" customHeight="1">
      <c r="A107" s="386"/>
      <c r="B107" s="391"/>
      <c r="C107" s="391"/>
      <c r="D107" s="391"/>
      <c r="E107" s="388"/>
      <c r="F107" s="388"/>
      <c r="H107" s="388"/>
      <c r="I107" s="388"/>
      <c r="L107" s="388"/>
      <c r="M107" s="388"/>
    </row>
    <row r="108" spans="1:13" customFormat="1" ht="26.25" customHeight="1">
      <c r="A108" s="386"/>
      <c r="B108" s="388"/>
      <c r="C108" s="391"/>
      <c r="D108" s="391"/>
      <c r="E108" s="388"/>
      <c r="F108" s="388"/>
      <c r="H108" s="388"/>
      <c r="I108" s="388"/>
      <c r="L108" s="388"/>
      <c r="M108" s="388"/>
    </row>
    <row r="109" spans="1:13" customFormat="1" ht="16.5" customHeight="1">
      <c r="A109" s="386"/>
      <c r="B109" s="391"/>
      <c r="C109" s="388"/>
      <c r="D109" s="394"/>
      <c r="E109" s="388"/>
      <c r="F109" s="388"/>
      <c r="H109" s="388"/>
      <c r="I109" s="388"/>
      <c r="L109" s="388"/>
      <c r="M109" s="388"/>
    </row>
    <row r="110" spans="1:13" customFormat="1" ht="25.5" customHeight="1">
      <c r="A110" s="386"/>
      <c r="B110" s="391"/>
      <c r="C110" s="391"/>
      <c r="D110" s="391"/>
      <c r="E110" s="388"/>
      <c r="F110" s="388"/>
      <c r="H110" s="388"/>
      <c r="I110" s="388"/>
      <c r="L110" s="388"/>
      <c r="M110" s="388"/>
    </row>
    <row r="111" spans="1:13" customFormat="1" ht="25.5" customHeight="1">
      <c r="A111" s="386"/>
      <c r="B111" s="388"/>
      <c r="C111" s="388"/>
      <c r="D111" s="388"/>
      <c r="E111" s="388"/>
      <c r="F111" s="388"/>
      <c r="H111" s="388"/>
      <c r="I111" s="388"/>
      <c r="L111" s="388"/>
      <c r="M111" s="388"/>
    </row>
    <row r="112" spans="1:13" customFormat="1" ht="102" customHeight="1">
      <c r="A112" s="386"/>
      <c r="B112" s="388"/>
      <c r="C112" s="388"/>
      <c r="D112" s="388"/>
      <c r="E112" s="388"/>
      <c r="F112" s="388"/>
      <c r="H112" s="388"/>
      <c r="I112" s="388"/>
      <c r="L112" s="388"/>
      <c r="M112" s="388"/>
    </row>
    <row r="113" spans="1:13" customFormat="1" ht="21.75" customHeight="1">
      <c r="A113" s="386"/>
      <c r="B113" s="388"/>
      <c r="C113" s="388"/>
      <c r="D113" s="388"/>
      <c r="E113" s="388"/>
      <c r="F113" s="388"/>
      <c r="H113" s="388"/>
      <c r="I113" s="388"/>
      <c r="L113" s="388"/>
      <c r="M113" s="388"/>
    </row>
    <row r="114" spans="1:13" customFormat="1" ht="15" customHeight="1">
      <c r="A114" s="386"/>
      <c r="B114" s="388"/>
      <c r="C114" s="388"/>
      <c r="D114" s="388"/>
      <c r="E114" s="388"/>
      <c r="F114" s="388"/>
      <c r="H114" s="388"/>
      <c r="I114" s="388"/>
      <c r="L114" s="388"/>
      <c r="M114" s="388"/>
    </row>
    <row r="115" spans="1:13" customFormat="1" ht="25.5" customHeight="1">
      <c r="A115" s="386"/>
      <c r="B115" s="388"/>
      <c r="C115" s="388"/>
      <c r="D115" s="388"/>
      <c r="E115" s="388"/>
      <c r="F115" s="388"/>
      <c r="H115" s="388"/>
      <c r="I115" s="388"/>
      <c r="L115" s="388"/>
      <c r="M115" s="388"/>
    </row>
    <row r="116" spans="1:13" customFormat="1" ht="25.5" customHeight="1">
      <c r="A116" s="386"/>
      <c r="B116" s="388"/>
      <c r="C116" s="388"/>
      <c r="D116" s="388"/>
      <c r="E116" s="388"/>
      <c r="F116" s="388"/>
      <c r="H116" s="388"/>
      <c r="I116" s="388"/>
      <c r="L116" s="388"/>
      <c r="M116" s="388"/>
    </row>
    <row r="117" spans="1:13" customFormat="1" ht="17.25" customHeight="1">
      <c r="A117" s="386"/>
      <c r="B117" s="388"/>
      <c r="C117" s="388"/>
      <c r="D117" s="388"/>
      <c r="E117" s="388"/>
      <c r="F117" s="388"/>
      <c r="H117" s="388"/>
      <c r="I117" s="388"/>
      <c r="L117" s="388"/>
      <c r="M117" s="388"/>
    </row>
    <row r="118" spans="1:13" customFormat="1" ht="26.25" customHeight="1">
      <c r="A118" s="386"/>
      <c r="B118" s="388"/>
      <c r="C118" s="388"/>
      <c r="D118" s="388"/>
      <c r="E118" s="388"/>
      <c r="F118" s="388"/>
      <c r="H118" s="388"/>
      <c r="I118" s="388"/>
      <c r="L118" s="388"/>
      <c r="M118" s="388"/>
    </row>
    <row r="119" spans="1:13" customFormat="1" ht="16.5" customHeight="1">
      <c r="A119" s="386"/>
      <c r="B119" s="388"/>
      <c r="C119" s="388"/>
      <c r="D119" s="388"/>
      <c r="E119" s="388"/>
      <c r="F119" s="388"/>
      <c r="H119" s="388"/>
      <c r="I119" s="388"/>
      <c r="L119" s="388"/>
      <c r="M119" s="388"/>
    </row>
    <row r="120" spans="1:13" customFormat="1" ht="25.5" customHeight="1">
      <c r="A120" s="386"/>
      <c r="B120" s="388"/>
      <c r="C120" s="388"/>
      <c r="D120" s="388"/>
      <c r="E120" s="388"/>
      <c r="F120" s="388"/>
      <c r="H120" s="388"/>
      <c r="I120" s="388"/>
      <c r="L120" s="388"/>
      <c r="M120" s="388"/>
    </row>
    <row r="121" spans="1:13" customFormat="1" ht="25.5" customHeight="1">
      <c r="A121" s="386"/>
      <c r="B121" s="388"/>
      <c r="C121" s="388"/>
      <c r="D121" s="388"/>
      <c r="E121" s="388"/>
      <c r="F121" s="388"/>
      <c r="H121" s="388"/>
      <c r="I121" s="388"/>
      <c r="L121" s="388"/>
      <c r="M121" s="388"/>
    </row>
    <row r="122" spans="1:13" customFormat="1" ht="102" customHeight="1">
      <c r="A122" s="386"/>
      <c r="B122" s="388"/>
      <c r="C122" s="388"/>
      <c r="D122" s="388"/>
      <c r="E122" s="388"/>
      <c r="F122" s="388"/>
      <c r="H122" s="388"/>
      <c r="I122" s="388"/>
      <c r="L122" s="388"/>
      <c r="M122" s="388"/>
    </row>
    <row r="123" spans="1:13" customFormat="1" ht="21.75" customHeight="1">
      <c r="A123" s="386"/>
      <c r="B123" s="388"/>
      <c r="C123" s="388"/>
      <c r="D123" s="388"/>
      <c r="E123" s="388"/>
      <c r="F123" s="388"/>
      <c r="H123" s="388"/>
      <c r="I123" s="388"/>
      <c r="L123" s="388"/>
      <c r="M123" s="388"/>
    </row>
    <row r="124" spans="1:13" customFormat="1" ht="21.75" customHeight="1">
      <c r="A124" s="386"/>
      <c r="B124" s="388"/>
      <c r="C124" s="388"/>
      <c r="D124" s="388"/>
      <c r="E124" s="388"/>
      <c r="F124" s="388"/>
      <c r="H124" s="388"/>
      <c r="I124" s="388"/>
      <c r="L124" s="388"/>
      <c r="M124" s="388"/>
    </row>
    <row r="125" spans="1:13" customFormat="1" ht="21.75" customHeight="1">
      <c r="A125" s="386"/>
      <c r="B125" s="388"/>
      <c r="C125" s="388"/>
      <c r="D125" s="388"/>
      <c r="E125" s="388"/>
      <c r="F125" s="388"/>
      <c r="H125" s="388"/>
      <c r="I125" s="388"/>
      <c r="L125" s="388"/>
      <c r="M125" s="388"/>
    </row>
    <row r="126" spans="1:13" customFormat="1" ht="21.75" customHeight="1">
      <c r="A126" s="386"/>
      <c r="B126" s="388"/>
      <c r="C126" s="388"/>
      <c r="D126" s="388"/>
      <c r="E126" s="388"/>
      <c r="F126" s="388"/>
      <c r="H126" s="388"/>
      <c r="I126" s="388"/>
      <c r="L126" s="388"/>
      <c r="M126" s="388"/>
    </row>
    <row r="127" spans="1:13" customFormat="1" ht="21.75" customHeight="1">
      <c r="A127" s="386"/>
      <c r="B127" s="388"/>
      <c r="C127" s="388"/>
      <c r="D127" s="388"/>
      <c r="E127" s="388"/>
      <c r="F127" s="388"/>
      <c r="H127" s="388"/>
      <c r="I127" s="388"/>
      <c r="L127" s="388"/>
      <c r="M127" s="388"/>
    </row>
    <row r="128" spans="1:13" customFormat="1" ht="21.75" customHeight="1">
      <c r="A128" s="386"/>
      <c r="B128" s="388"/>
      <c r="C128" s="388"/>
      <c r="D128" s="388"/>
      <c r="E128" s="388"/>
      <c r="F128" s="388"/>
      <c r="H128" s="388"/>
      <c r="I128" s="388"/>
      <c r="L128" s="388"/>
      <c r="M128" s="388"/>
    </row>
  </sheetData>
  <mergeCells count="14">
    <mergeCell ref="C8:C9"/>
    <mergeCell ref="G8:G9"/>
    <mergeCell ref="K8:K9"/>
    <mergeCell ref="A96:M96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4"/>
  <sheetViews>
    <sheetView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C94" sqref="C94"/>
    </sheetView>
  </sheetViews>
  <sheetFormatPr defaultRowHeight="12.75"/>
  <cols>
    <col min="1" max="1" width="33.5703125" style="18" customWidth="1"/>
    <col min="2" max="2" width="22" style="4" customWidth="1"/>
    <col min="3" max="3" width="13.140625" style="4" customWidth="1"/>
    <col min="4" max="4" width="11.7109375" style="4" customWidth="1"/>
    <col min="5" max="5" width="10.5703125" style="4" customWidth="1"/>
    <col min="6" max="6" width="9.5703125" style="4" customWidth="1"/>
    <col min="7" max="7" width="12.28515625" style="4" customWidth="1"/>
    <col min="8" max="8" width="11.28515625" style="4" customWidth="1"/>
    <col min="9" max="9" width="9.7109375" style="4" customWidth="1"/>
    <col min="10" max="10" width="7.5703125" style="4" customWidth="1"/>
    <col min="11" max="11" width="11.140625" style="4" customWidth="1"/>
    <col min="12" max="12" width="10.85546875" style="4" customWidth="1"/>
    <col min="13" max="13" width="9.42578125" style="4" customWidth="1"/>
    <col min="14" max="14" width="8.140625" style="4" customWidth="1"/>
    <col min="15" max="25" width="9.140625" style="4"/>
    <col min="26" max="16384" width="9.140625" style="5"/>
  </cols>
  <sheetData>
    <row r="1" spans="1:25" ht="7.5" customHeight="1">
      <c r="A1" s="16"/>
      <c r="B1" s="19" t="s">
        <v>42</v>
      </c>
      <c r="C1" s="19" t="s">
        <v>42</v>
      </c>
      <c r="D1" s="19" t="s">
        <v>42</v>
      </c>
      <c r="E1" s="19"/>
      <c r="F1" s="19"/>
      <c r="G1" s="19" t="s">
        <v>42</v>
      </c>
      <c r="H1" s="3"/>
      <c r="I1" s="3"/>
      <c r="J1" s="3"/>
      <c r="K1" s="3"/>
      <c r="L1" s="3"/>
      <c r="M1" s="3"/>
    </row>
    <row r="2" spans="1:25" s="7" customFormat="1" ht="17.25" customHeight="1">
      <c r="A2" s="166" t="s">
        <v>137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21"/>
      <c r="N2" s="22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7" customFormat="1" ht="14.25" customHeight="1">
      <c r="A3" s="166" t="s">
        <v>138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21"/>
      <c r="N3" s="22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7" customFormat="1" ht="6" customHeight="1">
      <c r="A4" s="17"/>
      <c r="B4" s="116"/>
      <c r="C4" s="116"/>
      <c r="D4" s="116"/>
      <c r="E4" s="8"/>
      <c r="F4" s="8"/>
      <c r="G4" s="116"/>
      <c r="H4" s="116"/>
      <c r="I4" s="116"/>
      <c r="J4" s="116"/>
      <c r="K4" s="116"/>
      <c r="L4" s="116"/>
      <c r="M4" s="21"/>
      <c r="N4" s="22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6" customFormat="1" ht="14.25" customHeight="1">
      <c r="A5" s="114"/>
      <c r="C5" s="167" t="s">
        <v>249</v>
      </c>
      <c r="D5" s="168"/>
      <c r="E5" s="168"/>
      <c r="F5" s="117"/>
      <c r="G5" s="9"/>
      <c r="H5" s="9"/>
      <c r="I5" s="9"/>
      <c r="J5" s="118"/>
      <c r="K5" s="9"/>
      <c r="L5" s="9"/>
      <c r="M5" s="23"/>
      <c r="N5" s="22"/>
    </row>
    <row r="6" spans="1:25" s="7" customFormat="1" ht="0.75" customHeight="1">
      <c r="A6" s="169"/>
      <c r="B6" s="169"/>
      <c r="C6" s="169"/>
      <c r="D6" s="169"/>
      <c r="E6" s="170"/>
      <c r="F6" s="170"/>
      <c r="G6" s="170"/>
      <c r="H6" s="9"/>
      <c r="I6" s="9"/>
      <c r="J6" s="118"/>
      <c r="K6" s="9"/>
      <c r="L6" s="9"/>
      <c r="M6" s="24"/>
      <c r="N6" s="22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7" customFormat="1" ht="12.95" customHeight="1">
      <c r="A7" s="171" t="s">
        <v>240</v>
      </c>
      <c r="B7" s="171"/>
      <c r="C7" s="9"/>
      <c r="D7" s="9"/>
      <c r="E7" s="118"/>
      <c r="F7" s="118"/>
      <c r="G7" s="9"/>
      <c r="H7" s="9"/>
      <c r="I7" s="9"/>
      <c r="J7" s="118"/>
      <c r="K7" s="9"/>
      <c r="L7" s="9"/>
      <c r="M7" s="24"/>
      <c r="N7" s="22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>
      <c r="A8" s="172"/>
      <c r="B8" s="174"/>
      <c r="C8" s="177" t="s">
        <v>132</v>
      </c>
      <c r="D8" s="177"/>
      <c r="E8" s="177"/>
      <c r="F8" s="178"/>
      <c r="G8" s="176" t="s">
        <v>128</v>
      </c>
      <c r="H8" s="176"/>
      <c r="I8" s="176"/>
      <c r="J8" s="176"/>
      <c r="K8" s="165" t="s">
        <v>129</v>
      </c>
      <c r="L8" s="165"/>
      <c r="M8" s="165"/>
      <c r="N8" s="165"/>
    </row>
    <row r="9" spans="1:25" ht="63.75" customHeight="1">
      <c r="A9" s="173"/>
      <c r="B9" s="175"/>
      <c r="C9" s="10" t="s">
        <v>133</v>
      </c>
      <c r="D9" s="10" t="s">
        <v>134</v>
      </c>
      <c r="E9" s="11" t="s">
        <v>130</v>
      </c>
      <c r="F9" s="10" t="s">
        <v>131</v>
      </c>
      <c r="G9" s="25" t="s">
        <v>127</v>
      </c>
      <c r="H9" s="25" t="s">
        <v>126</v>
      </c>
      <c r="I9" s="11" t="s">
        <v>130</v>
      </c>
      <c r="J9" s="10" t="s">
        <v>131</v>
      </c>
      <c r="K9" s="151" t="s">
        <v>135</v>
      </c>
      <c r="L9" s="151" t="s">
        <v>136</v>
      </c>
      <c r="M9" s="152" t="s">
        <v>130</v>
      </c>
      <c r="N9" s="151" t="s">
        <v>131</v>
      </c>
    </row>
    <row r="10" spans="1:25" ht="11.45" customHeight="1">
      <c r="A10" s="20" t="s">
        <v>57</v>
      </c>
      <c r="B10" s="119" t="s">
        <v>69</v>
      </c>
      <c r="C10" s="26" t="s">
        <v>79</v>
      </c>
      <c r="D10" s="26" t="s">
        <v>87</v>
      </c>
      <c r="E10" s="26" t="s">
        <v>125</v>
      </c>
      <c r="F10" s="26" t="s">
        <v>3</v>
      </c>
      <c r="G10" s="26" t="s">
        <v>14</v>
      </c>
      <c r="H10" s="26" t="s">
        <v>27</v>
      </c>
      <c r="I10" s="26" t="s">
        <v>70</v>
      </c>
      <c r="J10" s="26" t="s">
        <v>78</v>
      </c>
      <c r="K10" s="153" t="s">
        <v>238</v>
      </c>
      <c r="L10" s="153" t="s">
        <v>239</v>
      </c>
      <c r="M10" s="154">
        <v>13</v>
      </c>
      <c r="N10" s="155">
        <v>14</v>
      </c>
    </row>
    <row r="11" spans="1:25" s="12" customFormat="1" ht="30" customHeight="1">
      <c r="A11" s="37" t="s">
        <v>29</v>
      </c>
      <c r="B11" s="120" t="s">
        <v>104</v>
      </c>
      <c r="C11" s="29">
        <f>C13+C22+C24+C27+C35+C39+C45+C48+C53+C56+C58</f>
        <v>1696877.7000000002</v>
      </c>
      <c r="D11" s="29">
        <f>D13+D22+D24+D27+D35+D39+D45+D48+D53+D56+D58</f>
        <v>69471.199999999997</v>
      </c>
      <c r="E11" s="29">
        <f>D11/C11*100</f>
        <v>4.0940605206845486</v>
      </c>
      <c r="F11" s="35">
        <f>F13+F22+F24+F27+F35+F39+F45+F48+F53+F56+F58</f>
        <v>100</v>
      </c>
      <c r="G11" s="133">
        <f>G13+G22+G24+G27+G35+G39+G45+G48+G53+G56+G58</f>
        <v>1434301.8</v>
      </c>
      <c r="H11" s="133">
        <f>H13+H22+H24+H27+H35+H39+H45+H48+H53+H56+H58</f>
        <v>61729.4</v>
      </c>
      <c r="I11" s="133">
        <f>H11/G11*100</f>
        <v>4.3037943618281735</v>
      </c>
      <c r="J11" s="134">
        <f>J13+J22+J24+J27+J35+J39+J45+J48+J53+J56+J58</f>
        <v>100</v>
      </c>
      <c r="K11" s="159">
        <f>K13+K22+K24+K27+K35+K39+K45+K48+K53+K56+K58</f>
        <v>338036.9</v>
      </c>
      <c r="L11" s="159">
        <f>L13+L22+L24+L27+L35+L39+L45+L48+L53+L56+L58</f>
        <v>14785.000000000002</v>
      </c>
      <c r="M11" s="161">
        <f>L11/K11*100</f>
        <v>4.3737828621668227</v>
      </c>
      <c r="N11" s="160">
        <f>N13+N22+N24+N27+N35+N39+N45+N48+N53+N56</f>
        <v>99.999999999999972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8" customHeight="1">
      <c r="A12" s="38" t="s">
        <v>93</v>
      </c>
      <c r="B12" s="30" t="s">
        <v>42</v>
      </c>
      <c r="C12" s="30"/>
      <c r="D12" s="30"/>
      <c r="E12" s="29"/>
      <c r="F12" s="30"/>
      <c r="G12" s="135" t="s">
        <v>42</v>
      </c>
      <c r="H12" s="135" t="s">
        <v>42</v>
      </c>
      <c r="I12" s="133"/>
      <c r="J12" s="135"/>
      <c r="K12" s="159"/>
      <c r="L12" s="159"/>
      <c r="M12" s="161"/>
      <c r="N12" s="158"/>
    </row>
    <row r="13" spans="1:25" s="12" customFormat="1" ht="24" customHeight="1">
      <c r="A13" s="39" t="s">
        <v>56</v>
      </c>
      <c r="B13" s="43" t="s">
        <v>86</v>
      </c>
      <c r="C13" s="29">
        <f>G13+K13-10580</f>
        <v>259584.59999999998</v>
      </c>
      <c r="D13" s="29">
        <f>H13+L13-749.4</f>
        <v>14169.499999999998</v>
      </c>
      <c r="E13" s="29">
        <f t="shared" ref="E13:E20" si="0">D13/C13*100</f>
        <v>5.4585287416896069</v>
      </c>
      <c r="F13" s="35">
        <f>D13*100/D11</f>
        <v>20.396221743686588</v>
      </c>
      <c r="G13" s="133">
        <f>G14+G15+G16+G17+G18+G19+G20+G21</f>
        <v>116598.90000000001</v>
      </c>
      <c r="H13" s="133">
        <f>H14+H15+H16+H17+H18+H19+H20+H21</f>
        <v>5273.7</v>
      </c>
      <c r="I13" s="133">
        <f t="shared" ref="I13:I20" si="1">H13/G13*100</f>
        <v>4.5229414685730305</v>
      </c>
      <c r="J13" s="134">
        <f>H13*100/H11</f>
        <v>8.5432549158099711</v>
      </c>
      <c r="K13" s="159">
        <f>K14+K15+K16+K17+K18+K19+K20+K21</f>
        <v>153565.69999999998</v>
      </c>
      <c r="L13" s="159">
        <f>L14+L15+L16+L17+L18+L19+L20+L21</f>
        <v>9645.1999999999989</v>
      </c>
      <c r="M13" s="161">
        <f>L13/K13*100</f>
        <v>6.2808296383893012</v>
      </c>
      <c r="N13" s="160">
        <f>L13*100/L11</f>
        <v>65.236388231315502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4" customFormat="1" ht="39.75" customHeight="1">
      <c r="A14" s="40" t="s">
        <v>73</v>
      </c>
      <c r="B14" s="41" t="s">
        <v>119</v>
      </c>
      <c r="C14" s="31">
        <f>G14+K14</f>
        <v>21211.4</v>
      </c>
      <c r="D14" s="31">
        <f>H14+L14</f>
        <v>1707.7</v>
      </c>
      <c r="E14" s="31">
        <f t="shared" si="0"/>
        <v>8.0508594435067931</v>
      </c>
      <c r="F14" s="31"/>
      <c r="G14" s="136">
        <v>3822.2</v>
      </c>
      <c r="H14" s="136">
        <v>271.2</v>
      </c>
      <c r="I14" s="136">
        <f t="shared" si="1"/>
        <v>7.0953900894772648</v>
      </c>
      <c r="J14" s="136"/>
      <c r="K14" s="156">
        <v>17389.2</v>
      </c>
      <c r="L14" s="156">
        <v>1436.5</v>
      </c>
      <c r="M14" s="157">
        <f>L14/K14*100</f>
        <v>8.2608745658224638</v>
      </c>
      <c r="N14" s="158"/>
    </row>
    <row r="15" spans="1:25" s="4" customFormat="1" ht="51.75" customHeight="1">
      <c r="A15" s="40" t="s">
        <v>80</v>
      </c>
      <c r="B15" s="41" t="s">
        <v>122</v>
      </c>
      <c r="C15" s="31">
        <f>G15+K15</f>
        <v>5330.3</v>
      </c>
      <c r="D15" s="31">
        <f t="shared" ref="D15:D21" si="2">H15+L15</f>
        <v>243.2</v>
      </c>
      <c r="E15" s="31">
        <f t="shared" si="0"/>
        <v>4.562594975892539</v>
      </c>
      <c r="F15" s="31"/>
      <c r="G15" s="136">
        <v>5330.3</v>
      </c>
      <c r="H15" s="136">
        <v>243.2</v>
      </c>
      <c r="I15" s="136">
        <f t="shared" si="1"/>
        <v>4.562594975892539</v>
      </c>
      <c r="J15" s="136"/>
      <c r="K15" s="156"/>
      <c r="L15" s="156"/>
      <c r="M15" s="161"/>
      <c r="N15" s="158"/>
    </row>
    <row r="16" spans="1:25" s="4" customFormat="1" ht="59.25" customHeight="1">
      <c r="A16" s="40" t="s">
        <v>75</v>
      </c>
      <c r="B16" s="41" t="s">
        <v>21</v>
      </c>
      <c r="C16" s="31">
        <f>G16+K16-10580</f>
        <v>153214.70000000001</v>
      </c>
      <c r="D16" s="31">
        <f>H16+L16-749.4</f>
        <v>9926.4</v>
      </c>
      <c r="E16" s="31">
        <f t="shared" si="0"/>
        <v>6.4787517124662308</v>
      </c>
      <c r="F16" s="31"/>
      <c r="G16" s="136">
        <v>53869.7</v>
      </c>
      <c r="H16" s="136">
        <v>2554</v>
      </c>
      <c r="I16" s="136">
        <f t="shared" si="1"/>
        <v>4.7410696551122431</v>
      </c>
      <c r="J16" s="136"/>
      <c r="K16" s="156">
        <v>109925</v>
      </c>
      <c r="L16" s="156">
        <v>8121.8</v>
      </c>
      <c r="M16" s="161">
        <f t="shared" ref="M16:M21" si="3">L16/K16*100</f>
        <v>7.3884921537411872</v>
      </c>
      <c r="N16" s="158"/>
    </row>
    <row r="17" spans="1:14" s="4" customFormat="1" ht="15.75" customHeight="1">
      <c r="A17" s="40" t="s">
        <v>53</v>
      </c>
      <c r="B17" s="41" t="s">
        <v>24</v>
      </c>
      <c r="C17" s="31">
        <f t="shared" ref="C17:C21" si="4">G17+K17</f>
        <v>0</v>
      </c>
      <c r="D17" s="31">
        <f t="shared" si="2"/>
        <v>0</v>
      </c>
      <c r="E17" s="31" t="e">
        <f t="shared" si="0"/>
        <v>#DIV/0!</v>
      </c>
      <c r="F17" s="31"/>
      <c r="G17" s="136"/>
      <c r="H17" s="136"/>
      <c r="I17" s="136"/>
      <c r="J17" s="136"/>
      <c r="K17" s="156"/>
      <c r="L17" s="156"/>
      <c r="M17" s="161"/>
      <c r="N17" s="158"/>
    </row>
    <row r="18" spans="1:14" s="4" customFormat="1" ht="47.25" customHeight="1">
      <c r="A18" s="40" t="s">
        <v>64</v>
      </c>
      <c r="B18" s="41" t="s">
        <v>60</v>
      </c>
      <c r="C18" s="31">
        <f t="shared" si="4"/>
        <v>33212.9</v>
      </c>
      <c r="D18" s="31">
        <f t="shared" si="2"/>
        <v>1671.8</v>
      </c>
      <c r="E18" s="31">
        <f t="shared" si="0"/>
        <v>5.0335863474734213</v>
      </c>
      <c r="F18" s="31"/>
      <c r="G18" s="136">
        <v>32094.400000000001</v>
      </c>
      <c r="H18" s="136">
        <v>1598.3</v>
      </c>
      <c r="I18" s="136">
        <f t="shared" si="1"/>
        <v>4.9799965102946304</v>
      </c>
      <c r="J18" s="136"/>
      <c r="K18" s="156">
        <v>1118.5</v>
      </c>
      <c r="L18" s="156">
        <v>73.5</v>
      </c>
      <c r="M18" s="161">
        <f t="shared" si="3"/>
        <v>6.5713008493518101</v>
      </c>
      <c r="N18" s="158"/>
    </row>
    <row r="19" spans="1:14" s="4" customFormat="1" ht="27" customHeight="1">
      <c r="A19" s="40" t="s">
        <v>18</v>
      </c>
      <c r="B19" s="41" t="s">
        <v>63</v>
      </c>
      <c r="C19" s="31">
        <f t="shared" si="4"/>
        <v>19616.599999999999</v>
      </c>
      <c r="D19" s="31">
        <f t="shared" si="2"/>
        <v>0</v>
      </c>
      <c r="E19" s="31">
        <f t="shared" si="0"/>
        <v>0</v>
      </c>
      <c r="F19" s="31"/>
      <c r="G19" s="136"/>
      <c r="H19" s="136"/>
      <c r="I19" s="136"/>
      <c r="J19" s="136"/>
      <c r="K19" s="156">
        <v>19616.599999999999</v>
      </c>
      <c r="L19" s="156"/>
      <c r="M19" s="161">
        <f t="shared" si="3"/>
        <v>0</v>
      </c>
      <c r="N19" s="158"/>
    </row>
    <row r="20" spans="1:14" s="4" customFormat="1">
      <c r="A20" s="40" t="s">
        <v>26</v>
      </c>
      <c r="B20" s="41" t="s">
        <v>8</v>
      </c>
      <c r="C20" s="31">
        <f t="shared" si="4"/>
        <v>1775</v>
      </c>
      <c r="D20" s="31">
        <f t="shared" si="2"/>
        <v>0</v>
      </c>
      <c r="E20" s="31">
        <f t="shared" si="0"/>
        <v>0</v>
      </c>
      <c r="F20" s="31"/>
      <c r="G20" s="136">
        <v>1000</v>
      </c>
      <c r="H20" s="136">
        <v>0</v>
      </c>
      <c r="I20" s="136">
        <f t="shared" si="1"/>
        <v>0</v>
      </c>
      <c r="J20" s="136"/>
      <c r="K20" s="156">
        <v>775</v>
      </c>
      <c r="L20" s="156">
        <v>0</v>
      </c>
      <c r="M20" s="161">
        <f t="shared" si="3"/>
        <v>0</v>
      </c>
      <c r="N20" s="158"/>
    </row>
    <row r="21" spans="1:14" s="4" customFormat="1">
      <c r="A21" s="40" t="s">
        <v>1</v>
      </c>
      <c r="B21" s="41" t="s">
        <v>44</v>
      </c>
      <c r="C21" s="31">
        <f t="shared" si="4"/>
        <v>25223.699999999997</v>
      </c>
      <c r="D21" s="31">
        <f t="shared" si="2"/>
        <v>620.4</v>
      </c>
      <c r="E21" s="31">
        <f t="shared" ref="E21:E33" si="5">D21/C21*100</f>
        <v>2.4595915745905641</v>
      </c>
      <c r="F21" s="31"/>
      <c r="G21" s="136">
        <v>20482.3</v>
      </c>
      <c r="H21" s="136">
        <v>607</v>
      </c>
      <c r="I21" s="136">
        <f t="shared" ref="I21:I29" si="6">H21/G21*100</f>
        <v>2.963534368698828</v>
      </c>
      <c r="J21" s="136"/>
      <c r="K21" s="156">
        <v>4741.3999999999996</v>
      </c>
      <c r="L21" s="156">
        <v>13.4</v>
      </c>
      <c r="M21" s="161">
        <f t="shared" si="3"/>
        <v>0.282616948580588</v>
      </c>
      <c r="N21" s="158"/>
    </row>
    <row r="22" spans="1:14" s="13" customFormat="1" ht="22.5" customHeight="1">
      <c r="A22" s="42" t="s">
        <v>2</v>
      </c>
      <c r="B22" s="43" t="s">
        <v>23</v>
      </c>
      <c r="C22" s="29">
        <f>G22+K22</f>
        <v>2710</v>
      </c>
      <c r="D22" s="29">
        <f>H22+L22</f>
        <v>0</v>
      </c>
      <c r="E22" s="29">
        <f t="shared" si="5"/>
        <v>0</v>
      </c>
      <c r="F22" s="35">
        <f>D22*100/D11</f>
        <v>0</v>
      </c>
      <c r="G22" s="133">
        <v>0</v>
      </c>
      <c r="H22" s="133">
        <v>0</v>
      </c>
      <c r="I22" s="133">
        <v>0</v>
      </c>
      <c r="J22" s="134">
        <f>H22*100/H11</f>
        <v>0</v>
      </c>
      <c r="K22" s="159">
        <f>K23</f>
        <v>2710</v>
      </c>
      <c r="L22" s="159">
        <f>L23</f>
        <v>0</v>
      </c>
      <c r="M22" s="161">
        <f t="shared" ref="M22:M33" si="7">L22/K22*100</f>
        <v>0</v>
      </c>
      <c r="N22" s="160">
        <f>L22*100/L11</f>
        <v>0</v>
      </c>
    </row>
    <row r="23" spans="1:14" s="4" customFormat="1" ht="27.75" customHeight="1">
      <c r="A23" s="44" t="s">
        <v>41</v>
      </c>
      <c r="B23" s="41" t="s">
        <v>66</v>
      </c>
      <c r="C23" s="31">
        <f t="shared" ref="C23:C33" si="8">G23+K23</f>
        <v>2710</v>
      </c>
      <c r="D23" s="31">
        <f t="shared" ref="D23:D33" si="9">H23+L23</f>
        <v>0</v>
      </c>
      <c r="E23" s="31">
        <f t="shared" si="5"/>
        <v>0</v>
      </c>
      <c r="F23" s="31"/>
      <c r="G23" s="136"/>
      <c r="H23" s="136"/>
      <c r="I23" s="136"/>
      <c r="J23" s="136"/>
      <c r="K23" s="156">
        <v>2710</v>
      </c>
      <c r="L23" s="156">
        <v>0</v>
      </c>
      <c r="M23" s="157">
        <f t="shared" si="7"/>
        <v>0</v>
      </c>
      <c r="N23" s="158"/>
    </row>
    <row r="24" spans="1:14" s="13" customFormat="1" ht="41.25" customHeight="1">
      <c r="A24" s="42" t="s">
        <v>31</v>
      </c>
      <c r="B24" s="43" t="s">
        <v>97</v>
      </c>
      <c r="C24" s="29">
        <f>G24+K24</f>
        <v>4823.2</v>
      </c>
      <c r="D24" s="29">
        <f t="shared" si="9"/>
        <v>195.2</v>
      </c>
      <c r="E24" s="29">
        <f t="shared" si="5"/>
        <v>4.0471056559960195</v>
      </c>
      <c r="F24" s="35">
        <f>D24*100/D11</f>
        <v>0.28097974412418386</v>
      </c>
      <c r="G24" s="133">
        <f>G25</f>
        <v>4454.5</v>
      </c>
      <c r="H24" s="133">
        <f>H25</f>
        <v>176.5</v>
      </c>
      <c r="I24" s="133">
        <f t="shared" si="6"/>
        <v>3.9622853294421367</v>
      </c>
      <c r="J24" s="134">
        <f>H24*100/H11</f>
        <v>0.2859253451353812</v>
      </c>
      <c r="K24" s="159">
        <f>K25+K26</f>
        <v>368.7</v>
      </c>
      <c r="L24" s="159">
        <f>L25+L26</f>
        <v>18.7</v>
      </c>
      <c r="M24" s="161">
        <f t="shared" si="7"/>
        <v>5.0718741524274478</v>
      </c>
      <c r="N24" s="160">
        <f>L24*100/L11</f>
        <v>0.12647954007439971</v>
      </c>
    </row>
    <row r="25" spans="1:14" s="4" customFormat="1" ht="50.25" customHeight="1">
      <c r="A25" s="44" t="s">
        <v>115</v>
      </c>
      <c r="B25" s="41" t="s">
        <v>105</v>
      </c>
      <c r="C25" s="31">
        <f>G25+K25</f>
        <v>4823.2</v>
      </c>
      <c r="D25" s="31">
        <f t="shared" si="9"/>
        <v>195.2</v>
      </c>
      <c r="E25" s="31">
        <f t="shared" si="5"/>
        <v>4.0471056559960195</v>
      </c>
      <c r="F25" s="31"/>
      <c r="G25" s="136">
        <v>4454.5</v>
      </c>
      <c r="H25" s="136">
        <v>176.5</v>
      </c>
      <c r="I25" s="136">
        <f t="shared" si="6"/>
        <v>3.9622853294421367</v>
      </c>
      <c r="J25" s="136"/>
      <c r="K25" s="156">
        <v>368.7</v>
      </c>
      <c r="L25" s="156">
        <v>18.7</v>
      </c>
      <c r="M25" s="157">
        <f t="shared" si="7"/>
        <v>5.0718741524274478</v>
      </c>
      <c r="N25" s="158"/>
    </row>
    <row r="26" spans="1:14" s="4" customFormat="1" ht="19.5" customHeight="1">
      <c r="A26" s="45" t="s">
        <v>245</v>
      </c>
      <c r="B26" s="41" t="s">
        <v>244</v>
      </c>
      <c r="C26" s="31">
        <f>G26+K26</f>
        <v>0</v>
      </c>
      <c r="D26" s="31">
        <f t="shared" si="9"/>
        <v>0</v>
      </c>
      <c r="E26" s="31" t="e">
        <f t="shared" si="5"/>
        <v>#DIV/0!</v>
      </c>
      <c r="F26" s="31"/>
      <c r="G26" s="136"/>
      <c r="H26" s="136"/>
      <c r="I26" s="136"/>
      <c r="J26" s="136"/>
      <c r="K26" s="156"/>
      <c r="L26" s="156"/>
      <c r="M26" s="157" t="e">
        <f t="shared" si="7"/>
        <v>#DIV/0!</v>
      </c>
      <c r="N26" s="158"/>
    </row>
    <row r="27" spans="1:14" s="13" customFormat="1" ht="21" customHeight="1">
      <c r="A27" s="42" t="s">
        <v>89</v>
      </c>
      <c r="B27" s="43" t="s">
        <v>39</v>
      </c>
      <c r="C27" s="29">
        <f t="shared" si="8"/>
        <v>109311.7</v>
      </c>
      <c r="D27" s="29">
        <f t="shared" si="9"/>
        <v>1489.0000000000002</v>
      </c>
      <c r="E27" s="29">
        <f t="shared" si="5"/>
        <v>1.3621597688079139</v>
      </c>
      <c r="F27" s="35">
        <f>D27*100/D11</f>
        <v>2.1433342161931854</v>
      </c>
      <c r="G27" s="133">
        <f>G28+G29+G31+G32+G33+G34</f>
        <v>10165.5</v>
      </c>
      <c r="H27" s="133">
        <f>H28+H29+H31+H32+H33+H34</f>
        <v>362.7</v>
      </c>
      <c r="I27" s="133">
        <f t="shared" si="6"/>
        <v>3.5679504205400621</v>
      </c>
      <c r="J27" s="134">
        <f>H27*100/H11</f>
        <v>0.58756443445100714</v>
      </c>
      <c r="K27" s="159">
        <f>K28+K29+K31+K32+K33+K34+K30</f>
        <v>99146.2</v>
      </c>
      <c r="L27" s="159">
        <f>L28+L29+L31+L32+L33+L34+L30</f>
        <v>1126.3000000000002</v>
      </c>
      <c r="M27" s="161">
        <f t="shared" si="7"/>
        <v>1.1359991608352114</v>
      </c>
      <c r="N27" s="160">
        <f>L27*100/L11</f>
        <v>7.6178559350693273</v>
      </c>
    </row>
    <row r="28" spans="1:14" s="4" customFormat="1">
      <c r="A28" s="44" t="s">
        <v>100</v>
      </c>
      <c r="B28" s="41" t="s">
        <v>72</v>
      </c>
      <c r="C28" s="31">
        <f t="shared" si="8"/>
        <v>484.9</v>
      </c>
      <c r="D28" s="31">
        <f t="shared" si="9"/>
        <v>9.1999999999999993</v>
      </c>
      <c r="E28" s="31">
        <f t="shared" si="5"/>
        <v>1.8972984120437204</v>
      </c>
      <c r="F28" s="31"/>
      <c r="G28" s="136"/>
      <c r="H28" s="136"/>
      <c r="I28" s="136"/>
      <c r="J28" s="136"/>
      <c r="K28" s="156">
        <v>484.9</v>
      </c>
      <c r="L28" s="156">
        <v>9.1999999999999993</v>
      </c>
      <c r="M28" s="157">
        <f t="shared" si="7"/>
        <v>1.8972984120437204</v>
      </c>
      <c r="N28" s="158"/>
    </row>
    <row r="29" spans="1:14" s="4" customFormat="1">
      <c r="A29" s="44" t="s">
        <v>121</v>
      </c>
      <c r="B29" s="41" t="s">
        <v>110</v>
      </c>
      <c r="C29" s="31">
        <f t="shared" si="8"/>
        <v>485.1</v>
      </c>
      <c r="D29" s="31">
        <f t="shared" si="9"/>
        <v>0</v>
      </c>
      <c r="E29" s="31">
        <f t="shared" si="5"/>
        <v>0</v>
      </c>
      <c r="F29" s="31"/>
      <c r="G29" s="136">
        <v>485.1</v>
      </c>
      <c r="H29" s="136">
        <v>0</v>
      </c>
      <c r="I29" s="136">
        <f t="shared" si="6"/>
        <v>0</v>
      </c>
      <c r="J29" s="136"/>
      <c r="K29" s="156"/>
      <c r="L29" s="156"/>
      <c r="M29" s="157"/>
      <c r="N29" s="158"/>
    </row>
    <row r="30" spans="1:14" s="4" customFormat="1">
      <c r="A30" s="44" t="s">
        <v>242</v>
      </c>
      <c r="B30" s="41" t="s">
        <v>241</v>
      </c>
      <c r="C30" s="31">
        <f t="shared" si="8"/>
        <v>0</v>
      </c>
      <c r="D30" s="31">
        <f t="shared" si="9"/>
        <v>0</v>
      </c>
      <c r="E30" s="31" t="e">
        <f t="shared" si="5"/>
        <v>#DIV/0!</v>
      </c>
      <c r="F30" s="31"/>
      <c r="G30" s="136"/>
      <c r="H30" s="136"/>
      <c r="I30" s="136"/>
      <c r="J30" s="136"/>
      <c r="K30" s="156"/>
      <c r="L30" s="156"/>
      <c r="M30" s="157"/>
      <c r="N30" s="158"/>
    </row>
    <row r="31" spans="1:14" s="4" customFormat="1">
      <c r="A31" s="44" t="s">
        <v>55</v>
      </c>
      <c r="B31" s="41" t="s">
        <v>10</v>
      </c>
      <c r="C31" s="31">
        <f t="shared" si="8"/>
        <v>500</v>
      </c>
      <c r="D31" s="31">
        <f t="shared" si="9"/>
        <v>0</v>
      </c>
      <c r="E31" s="31">
        <f t="shared" si="5"/>
        <v>0</v>
      </c>
      <c r="F31" s="31"/>
      <c r="G31" s="136"/>
      <c r="H31" s="136"/>
      <c r="I31" s="136"/>
      <c r="J31" s="136"/>
      <c r="K31" s="156">
        <v>500</v>
      </c>
      <c r="L31" s="156">
        <v>0</v>
      </c>
      <c r="M31" s="157">
        <f t="shared" si="7"/>
        <v>0</v>
      </c>
      <c r="N31" s="158"/>
    </row>
    <row r="32" spans="1:14" s="4" customFormat="1">
      <c r="A32" s="44" t="s">
        <v>74</v>
      </c>
      <c r="B32" s="41" t="s">
        <v>13</v>
      </c>
      <c r="C32" s="31">
        <f t="shared" si="8"/>
        <v>991.9</v>
      </c>
      <c r="D32" s="31">
        <f t="shared" si="9"/>
        <v>2.2000000000000002</v>
      </c>
      <c r="E32" s="31">
        <f t="shared" si="5"/>
        <v>0.22179655207178145</v>
      </c>
      <c r="F32" s="31"/>
      <c r="G32" s="136"/>
      <c r="H32" s="136"/>
      <c r="I32" s="136"/>
      <c r="J32" s="136"/>
      <c r="K32" s="156">
        <v>991.9</v>
      </c>
      <c r="L32" s="156">
        <v>2.2000000000000002</v>
      </c>
      <c r="M32" s="157">
        <f t="shared" si="7"/>
        <v>0.22179655207178145</v>
      </c>
      <c r="N32" s="158"/>
    </row>
    <row r="33" spans="1:14" s="4" customFormat="1">
      <c r="A33" s="44" t="s">
        <v>32</v>
      </c>
      <c r="B33" s="41" t="s">
        <v>16</v>
      </c>
      <c r="C33" s="31">
        <f t="shared" si="8"/>
        <v>94619.199999999997</v>
      </c>
      <c r="D33" s="31">
        <f t="shared" si="9"/>
        <v>1102.9000000000001</v>
      </c>
      <c r="E33" s="31">
        <f t="shared" si="5"/>
        <v>1.1656196628168491</v>
      </c>
      <c r="F33" s="31"/>
      <c r="G33" s="136">
        <v>140</v>
      </c>
      <c r="H33" s="136">
        <v>0</v>
      </c>
      <c r="I33" s="136"/>
      <c r="J33" s="136"/>
      <c r="K33" s="156">
        <v>94479.2</v>
      </c>
      <c r="L33" s="156">
        <v>1102.9000000000001</v>
      </c>
      <c r="M33" s="157">
        <f t="shared" si="7"/>
        <v>1.1673468869338437</v>
      </c>
      <c r="N33" s="158"/>
    </row>
    <row r="34" spans="1:14" s="4" customFormat="1" ht="28.5" customHeight="1">
      <c r="A34" s="44" t="s">
        <v>35</v>
      </c>
      <c r="B34" s="41" t="s">
        <v>96</v>
      </c>
      <c r="C34" s="31">
        <f t="shared" ref="C34:C42" si="10">G34+K34</f>
        <v>12230.599999999999</v>
      </c>
      <c r="D34" s="31">
        <f t="shared" ref="D34:D42" si="11">H34+L34</f>
        <v>374.7</v>
      </c>
      <c r="E34" s="31">
        <f t="shared" ref="E34:E40" si="12">D34/C34*100</f>
        <v>3.0636272954720134</v>
      </c>
      <c r="F34" s="31"/>
      <c r="G34" s="136">
        <v>9540.4</v>
      </c>
      <c r="H34" s="136">
        <v>362.7</v>
      </c>
      <c r="I34" s="136">
        <f t="shared" ref="I34:I40" si="13">H34/G34*100</f>
        <v>3.8017273908850782</v>
      </c>
      <c r="J34" s="136"/>
      <c r="K34" s="156">
        <v>2690.2</v>
      </c>
      <c r="L34" s="156">
        <v>12</v>
      </c>
      <c r="M34" s="157">
        <f t="shared" ref="M34:M39" si="14">L34/K34*100</f>
        <v>0.44606348970336779</v>
      </c>
      <c r="N34" s="158"/>
    </row>
    <row r="35" spans="1:14" s="13" customFormat="1" ht="27" customHeight="1">
      <c r="A35" s="42" t="s">
        <v>109</v>
      </c>
      <c r="B35" s="43" t="s">
        <v>108</v>
      </c>
      <c r="C35" s="29">
        <f t="shared" si="10"/>
        <v>27205</v>
      </c>
      <c r="D35" s="29">
        <f t="shared" si="11"/>
        <v>1002.7</v>
      </c>
      <c r="E35" s="29">
        <f t="shared" si="12"/>
        <v>3.6857195368498443</v>
      </c>
      <c r="F35" s="35">
        <f>D35*100/D11</f>
        <v>1.4433319130805284</v>
      </c>
      <c r="G35" s="133">
        <f>G36+G37+G38</f>
        <v>0</v>
      </c>
      <c r="H35" s="133">
        <f>H36+H37+H38</f>
        <v>0</v>
      </c>
      <c r="I35" s="133">
        <v>0</v>
      </c>
      <c r="J35" s="134">
        <f>H35*100/H11</f>
        <v>0</v>
      </c>
      <c r="K35" s="159">
        <f>K36+K37+K38</f>
        <v>27205</v>
      </c>
      <c r="L35" s="159">
        <f>L36+L37+L38</f>
        <v>1002.7</v>
      </c>
      <c r="M35" s="161">
        <f t="shared" si="14"/>
        <v>3.6857195368498443</v>
      </c>
      <c r="N35" s="160">
        <f>L35*100/L11</f>
        <v>6.781873520459925</v>
      </c>
    </row>
    <row r="36" spans="1:14" s="4" customFormat="1">
      <c r="A36" s="44" t="s">
        <v>15</v>
      </c>
      <c r="B36" s="41" t="s">
        <v>112</v>
      </c>
      <c r="C36" s="31">
        <f t="shared" si="10"/>
        <v>5400.8</v>
      </c>
      <c r="D36" s="31">
        <f t="shared" si="11"/>
        <v>28.8</v>
      </c>
      <c r="E36" s="31">
        <f t="shared" si="12"/>
        <v>0.53325433269145317</v>
      </c>
      <c r="F36" s="31"/>
      <c r="G36" s="136"/>
      <c r="H36" s="136"/>
      <c r="I36" s="136"/>
      <c r="J36" s="136"/>
      <c r="K36" s="156">
        <v>5400.8</v>
      </c>
      <c r="L36" s="156">
        <v>28.8</v>
      </c>
      <c r="M36" s="157">
        <f t="shared" si="14"/>
        <v>0.53325433269145317</v>
      </c>
      <c r="N36" s="158"/>
    </row>
    <row r="37" spans="1:14" s="4" customFormat="1">
      <c r="A37" s="44" t="s">
        <v>118</v>
      </c>
      <c r="B37" s="41" t="s">
        <v>9</v>
      </c>
      <c r="C37" s="31">
        <f t="shared" si="10"/>
        <v>2880.6</v>
      </c>
      <c r="D37" s="31">
        <f t="shared" si="11"/>
        <v>33.700000000000003</v>
      </c>
      <c r="E37" s="31">
        <f t="shared" si="12"/>
        <v>1.1698951607304036</v>
      </c>
      <c r="F37" s="31"/>
      <c r="G37" s="136"/>
      <c r="H37" s="136"/>
      <c r="I37" s="136"/>
      <c r="J37" s="136"/>
      <c r="K37" s="156">
        <v>2880.6</v>
      </c>
      <c r="L37" s="156">
        <v>33.700000000000003</v>
      </c>
      <c r="M37" s="157">
        <f t="shared" si="14"/>
        <v>1.1698951607304036</v>
      </c>
      <c r="N37" s="158"/>
    </row>
    <row r="38" spans="1:14" s="4" customFormat="1">
      <c r="A38" s="44" t="s">
        <v>106</v>
      </c>
      <c r="B38" s="41" t="s">
        <v>12</v>
      </c>
      <c r="C38" s="31">
        <f t="shared" si="10"/>
        <v>18923.599999999999</v>
      </c>
      <c r="D38" s="31">
        <f t="shared" si="11"/>
        <v>940.2</v>
      </c>
      <c r="E38" s="31">
        <f t="shared" si="12"/>
        <v>4.9683992475004759</v>
      </c>
      <c r="F38" s="31"/>
      <c r="G38" s="136"/>
      <c r="H38" s="136"/>
      <c r="I38" s="136"/>
      <c r="J38" s="136"/>
      <c r="K38" s="156">
        <v>18923.599999999999</v>
      </c>
      <c r="L38" s="156">
        <v>940.2</v>
      </c>
      <c r="M38" s="157">
        <f t="shared" si="14"/>
        <v>4.9683992475004759</v>
      </c>
      <c r="N38" s="158"/>
    </row>
    <row r="39" spans="1:14" s="13" customFormat="1" ht="21.75" customHeight="1">
      <c r="A39" s="42" t="s">
        <v>124</v>
      </c>
      <c r="B39" s="43" t="s">
        <v>120</v>
      </c>
      <c r="C39" s="29">
        <f>G39+K39</f>
        <v>1118312</v>
      </c>
      <c r="D39" s="29">
        <f t="shared" si="11"/>
        <v>40758.9</v>
      </c>
      <c r="E39" s="29">
        <f t="shared" si="12"/>
        <v>3.6446805542639265</v>
      </c>
      <c r="F39" s="35">
        <f>D39*100/D11</f>
        <v>58.670211540897526</v>
      </c>
      <c r="G39" s="133">
        <f>G40+G41+G42+G43+G44</f>
        <v>1117723</v>
      </c>
      <c r="H39" s="133">
        <f>H40+H41+H42+H43+H44</f>
        <v>40758.9</v>
      </c>
      <c r="I39" s="133">
        <f t="shared" si="13"/>
        <v>3.6466011704152104</v>
      </c>
      <c r="J39" s="134">
        <f>H39*100/H11</f>
        <v>66.028343058575004</v>
      </c>
      <c r="K39" s="159">
        <f>K40+K41+K42+K43+K44</f>
        <v>589</v>
      </c>
      <c r="L39" s="159">
        <f>L40+L41+L42+L43+L44</f>
        <v>0</v>
      </c>
      <c r="M39" s="161">
        <f t="shared" si="14"/>
        <v>0</v>
      </c>
      <c r="N39" s="160">
        <f>L39*100/L11</f>
        <v>0</v>
      </c>
    </row>
    <row r="40" spans="1:14" s="4" customFormat="1">
      <c r="A40" s="44" t="s">
        <v>51</v>
      </c>
      <c r="B40" s="41" t="s">
        <v>123</v>
      </c>
      <c r="C40" s="31">
        <f t="shared" si="10"/>
        <v>258482.8</v>
      </c>
      <c r="D40" s="31">
        <f t="shared" si="11"/>
        <v>9997.6</v>
      </c>
      <c r="E40" s="31">
        <f t="shared" si="12"/>
        <v>3.8678008749518344</v>
      </c>
      <c r="F40" s="31"/>
      <c r="G40" s="136">
        <v>258482.8</v>
      </c>
      <c r="H40" s="136">
        <v>9997.6</v>
      </c>
      <c r="I40" s="136">
        <f t="shared" si="13"/>
        <v>3.8678008749518344</v>
      </c>
      <c r="J40" s="136"/>
      <c r="K40" s="156"/>
      <c r="L40" s="156"/>
      <c r="M40" s="157"/>
      <c r="N40" s="158"/>
    </row>
    <row r="41" spans="1:14" s="4" customFormat="1">
      <c r="A41" s="44" t="s">
        <v>43</v>
      </c>
      <c r="B41" s="41" t="s">
        <v>22</v>
      </c>
      <c r="C41" s="31">
        <f t="shared" si="10"/>
        <v>687004.4</v>
      </c>
      <c r="D41" s="31">
        <f t="shared" si="11"/>
        <v>21359.4</v>
      </c>
      <c r="E41" s="31">
        <f t="shared" ref="E41:E46" si="15">D41/C41*100</f>
        <v>3.1090630569469422</v>
      </c>
      <c r="F41" s="31"/>
      <c r="G41" s="136">
        <v>687004.4</v>
      </c>
      <c r="H41" s="136">
        <v>21359.4</v>
      </c>
      <c r="I41" s="136">
        <f t="shared" ref="I41:I46" si="16">H41/G41*100</f>
        <v>3.1090630569469422</v>
      </c>
      <c r="J41" s="136"/>
      <c r="K41" s="156"/>
      <c r="L41" s="156"/>
      <c r="M41" s="157"/>
      <c r="N41" s="158"/>
    </row>
    <row r="42" spans="1:14" s="4" customFormat="1">
      <c r="A42" s="44" t="s">
        <v>254</v>
      </c>
      <c r="B42" s="41" t="s">
        <v>253</v>
      </c>
      <c r="C42" s="31">
        <f t="shared" si="10"/>
        <v>126692.9</v>
      </c>
      <c r="D42" s="31">
        <f t="shared" si="11"/>
        <v>6243.6</v>
      </c>
      <c r="E42" s="31">
        <f t="shared" si="15"/>
        <v>4.9281372515744772</v>
      </c>
      <c r="F42" s="31"/>
      <c r="G42" s="136">
        <v>126692.9</v>
      </c>
      <c r="H42" s="136">
        <v>6243.6</v>
      </c>
      <c r="I42" s="136">
        <f t="shared" si="16"/>
        <v>4.9281372515744772</v>
      </c>
      <c r="J42" s="136"/>
      <c r="K42" s="156"/>
      <c r="L42" s="156"/>
      <c r="M42" s="157"/>
      <c r="N42" s="158"/>
    </row>
    <row r="43" spans="1:14" s="4" customFormat="1" ht="24">
      <c r="A43" s="44" t="s">
        <v>5</v>
      </c>
      <c r="B43" s="41" t="s">
        <v>94</v>
      </c>
      <c r="C43" s="31">
        <f t="shared" ref="C43:C46" si="17">G43+K43</f>
        <v>3667.6</v>
      </c>
      <c r="D43" s="31">
        <f t="shared" ref="D43:D46" si="18">H43+L43</f>
        <v>0</v>
      </c>
      <c r="E43" s="31">
        <f t="shared" si="15"/>
        <v>0</v>
      </c>
      <c r="F43" s="31"/>
      <c r="G43" s="136">
        <v>3078.6</v>
      </c>
      <c r="H43" s="136">
        <v>0</v>
      </c>
      <c r="I43" s="136">
        <f t="shared" si="16"/>
        <v>0</v>
      </c>
      <c r="J43" s="136"/>
      <c r="K43" s="156">
        <v>589</v>
      </c>
      <c r="L43" s="156">
        <v>0</v>
      </c>
      <c r="M43" s="157">
        <f t="shared" ref="M43:M46" si="19">L43/K43*100</f>
        <v>0</v>
      </c>
      <c r="N43" s="158"/>
    </row>
    <row r="44" spans="1:14" s="4" customFormat="1">
      <c r="A44" s="44" t="s">
        <v>45</v>
      </c>
      <c r="B44" s="41" t="s">
        <v>102</v>
      </c>
      <c r="C44" s="31">
        <f t="shared" si="17"/>
        <v>42464.3</v>
      </c>
      <c r="D44" s="31">
        <f t="shared" si="18"/>
        <v>3158.3</v>
      </c>
      <c r="E44" s="31">
        <f t="shared" si="15"/>
        <v>7.4375416526352724</v>
      </c>
      <c r="F44" s="31"/>
      <c r="G44" s="136">
        <v>42464.3</v>
      </c>
      <c r="H44" s="136">
        <v>3158.3</v>
      </c>
      <c r="I44" s="136">
        <f t="shared" si="16"/>
        <v>7.4375416526352724</v>
      </c>
      <c r="J44" s="136"/>
      <c r="K44" s="156"/>
      <c r="L44" s="156"/>
      <c r="M44" s="157"/>
      <c r="N44" s="158"/>
    </row>
    <row r="45" spans="1:14" s="13" customFormat="1" ht="21.75" customHeight="1">
      <c r="A45" s="42" t="s">
        <v>4</v>
      </c>
      <c r="B45" s="43" t="s">
        <v>62</v>
      </c>
      <c r="C45" s="29">
        <f>G45+K45</f>
        <v>90439.1</v>
      </c>
      <c r="D45" s="29">
        <f>H45+L45</f>
        <v>5173.6000000000004</v>
      </c>
      <c r="E45" s="29">
        <f t="shared" si="15"/>
        <v>5.720534591786075</v>
      </c>
      <c r="F45" s="35">
        <f>D45*100/D11</f>
        <v>7.4471147756192506</v>
      </c>
      <c r="G45" s="133">
        <f>G46+G47</f>
        <v>49417.100000000006</v>
      </c>
      <c r="H45" s="133">
        <f>H46+H47</f>
        <v>2399.1</v>
      </c>
      <c r="I45" s="133">
        <f t="shared" si="16"/>
        <v>4.8547972260614234</v>
      </c>
      <c r="J45" s="134">
        <f>H45*100/H11</f>
        <v>3.8864787281263058</v>
      </c>
      <c r="K45" s="159">
        <f>K46+K47</f>
        <v>41022</v>
      </c>
      <c r="L45" s="159">
        <f>L46+L47</f>
        <v>2774.5</v>
      </c>
      <c r="M45" s="161">
        <f>L45/K45*100</f>
        <v>6.7634440056555016</v>
      </c>
      <c r="N45" s="160">
        <f>L45*100/L11</f>
        <v>18.765640852215082</v>
      </c>
    </row>
    <row r="46" spans="1:14" s="4" customFormat="1">
      <c r="A46" s="44" t="s">
        <v>7</v>
      </c>
      <c r="B46" s="41" t="s">
        <v>67</v>
      </c>
      <c r="C46" s="31">
        <f t="shared" si="17"/>
        <v>72377.399999999994</v>
      </c>
      <c r="D46" s="31">
        <f t="shared" si="18"/>
        <v>4060</v>
      </c>
      <c r="E46" s="31">
        <f t="shared" si="15"/>
        <v>5.6094858339757998</v>
      </c>
      <c r="F46" s="31"/>
      <c r="G46" s="136">
        <v>31355.4</v>
      </c>
      <c r="H46" s="136">
        <v>1285.5</v>
      </c>
      <c r="I46" s="136">
        <f t="shared" si="16"/>
        <v>4.0997722880269425</v>
      </c>
      <c r="J46" s="136"/>
      <c r="K46" s="156">
        <v>41022</v>
      </c>
      <c r="L46" s="156">
        <v>2774.5</v>
      </c>
      <c r="M46" s="157">
        <f t="shared" si="19"/>
        <v>6.7634440056555016</v>
      </c>
      <c r="N46" s="158"/>
    </row>
    <row r="47" spans="1:14" s="4" customFormat="1" ht="27" customHeight="1">
      <c r="A47" s="44" t="s">
        <v>98</v>
      </c>
      <c r="B47" s="41" t="s">
        <v>101</v>
      </c>
      <c r="C47" s="31">
        <f t="shared" ref="C47:C54" si="20">G47+K47</f>
        <v>18061.7</v>
      </c>
      <c r="D47" s="31">
        <f t="shared" ref="D47:D54" si="21">H47+L47</f>
        <v>1113.5999999999999</v>
      </c>
      <c r="E47" s="31">
        <f t="shared" ref="E47:E54" si="22">D47/C47*100</f>
        <v>6.1655325910628562</v>
      </c>
      <c r="F47" s="31"/>
      <c r="G47" s="136">
        <v>18061.7</v>
      </c>
      <c r="H47" s="136">
        <v>1113.5999999999999</v>
      </c>
      <c r="I47" s="136">
        <f t="shared" ref="I47:I54" si="23">H47/G47*100</f>
        <v>6.1655325910628562</v>
      </c>
      <c r="J47" s="136"/>
      <c r="K47" s="156"/>
      <c r="L47" s="156"/>
      <c r="M47" s="157"/>
      <c r="N47" s="158"/>
    </row>
    <row r="48" spans="1:14" s="13" customFormat="1" ht="24" customHeight="1">
      <c r="A48" s="42" t="s">
        <v>0</v>
      </c>
      <c r="B48" s="43" t="s">
        <v>113</v>
      </c>
      <c r="C48" s="29">
        <f t="shared" si="20"/>
        <v>80544.3</v>
      </c>
      <c r="D48" s="29">
        <f t="shared" si="21"/>
        <v>6616.3</v>
      </c>
      <c r="E48" s="29">
        <f t="shared" si="22"/>
        <v>8.2144856929664787</v>
      </c>
      <c r="F48" s="35">
        <f>D48*100/D11</f>
        <v>9.5238026693075692</v>
      </c>
      <c r="G48" s="133">
        <f>G49+G50+G51+G52</f>
        <v>70539.100000000006</v>
      </c>
      <c r="H48" s="133">
        <f>H49+H50+H51+H52</f>
        <v>6464.7</v>
      </c>
      <c r="I48" s="133">
        <f t="shared" si="23"/>
        <v>9.1647043979863643</v>
      </c>
      <c r="J48" s="134">
        <f>H48*100/H11</f>
        <v>10.472643505363733</v>
      </c>
      <c r="K48" s="159">
        <f>K49+K50+K51+K52</f>
        <v>10005.200000000001</v>
      </c>
      <c r="L48" s="159">
        <f>L49+L50+L51+L52</f>
        <v>151.6</v>
      </c>
      <c r="M48" s="161">
        <f t="shared" ref="M48:M54" si="24">L48/K48*100</f>
        <v>1.515212089713349</v>
      </c>
      <c r="N48" s="160">
        <f>L48*100/L11</f>
        <v>1.0253635441325666</v>
      </c>
    </row>
    <row r="49" spans="1:33" s="4" customFormat="1">
      <c r="A49" s="44" t="s">
        <v>117</v>
      </c>
      <c r="B49" s="41" t="s">
        <v>114</v>
      </c>
      <c r="C49" s="31">
        <f t="shared" si="20"/>
        <v>17469.400000000001</v>
      </c>
      <c r="D49" s="31">
        <f t="shared" si="21"/>
        <v>919.9</v>
      </c>
      <c r="E49" s="31">
        <f t="shared" si="22"/>
        <v>5.2657790193137712</v>
      </c>
      <c r="F49" s="31"/>
      <c r="G49" s="136">
        <v>9797.2000000000007</v>
      </c>
      <c r="H49" s="136">
        <v>768.3</v>
      </c>
      <c r="I49" s="136">
        <f t="shared" si="23"/>
        <v>7.8420365002245527</v>
      </c>
      <c r="J49" s="136"/>
      <c r="K49" s="156">
        <v>7672.2</v>
      </c>
      <c r="L49" s="156">
        <v>151.6</v>
      </c>
      <c r="M49" s="157">
        <f t="shared" si="24"/>
        <v>1.975965172962123</v>
      </c>
      <c r="N49" s="158"/>
    </row>
    <row r="50" spans="1:33" s="4" customFormat="1">
      <c r="A50" s="44" t="s">
        <v>103</v>
      </c>
      <c r="B50" s="41" t="s">
        <v>17</v>
      </c>
      <c r="C50" s="31">
        <f t="shared" si="20"/>
        <v>50529.8</v>
      </c>
      <c r="D50" s="31">
        <f t="shared" si="21"/>
        <v>5470.9</v>
      </c>
      <c r="E50" s="31">
        <f t="shared" si="22"/>
        <v>10.827076299530177</v>
      </c>
      <c r="F50" s="31"/>
      <c r="G50" s="136">
        <v>48196.800000000003</v>
      </c>
      <c r="H50" s="136">
        <v>5470.9</v>
      </c>
      <c r="I50" s="136">
        <f t="shared" si="23"/>
        <v>11.35116854230986</v>
      </c>
      <c r="J50" s="136"/>
      <c r="K50" s="156">
        <v>2333</v>
      </c>
      <c r="L50" s="156">
        <v>0</v>
      </c>
      <c r="M50" s="157">
        <f t="shared" si="24"/>
        <v>0</v>
      </c>
      <c r="N50" s="158"/>
    </row>
    <row r="51" spans="1:33" s="4" customFormat="1">
      <c r="A51" s="44" t="s">
        <v>85</v>
      </c>
      <c r="B51" s="41" t="s">
        <v>20</v>
      </c>
      <c r="C51" s="31">
        <f t="shared" si="20"/>
        <v>10716.1</v>
      </c>
      <c r="D51" s="31">
        <f t="shared" si="21"/>
        <v>194.5</v>
      </c>
      <c r="E51" s="31">
        <f t="shared" si="22"/>
        <v>1.8150259889325406</v>
      </c>
      <c r="F51" s="31"/>
      <c r="G51" s="136">
        <v>10716.1</v>
      </c>
      <c r="H51" s="136">
        <v>194.5</v>
      </c>
      <c r="I51" s="136">
        <f t="shared" si="23"/>
        <v>1.8150259889325406</v>
      </c>
      <c r="J51" s="136"/>
      <c r="K51" s="156"/>
      <c r="L51" s="156"/>
      <c r="M51" s="157"/>
      <c r="N51" s="158"/>
    </row>
    <row r="52" spans="1:33" s="4" customFormat="1" ht="23.25" customHeight="1">
      <c r="A52" s="44" t="s">
        <v>68</v>
      </c>
      <c r="B52" s="41" t="s">
        <v>59</v>
      </c>
      <c r="C52" s="31">
        <f t="shared" si="20"/>
        <v>1829</v>
      </c>
      <c r="D52" s="31">
        <f t="shared" si="21"/>
        <v>31</v>
      </c>
      <c r="E52" s="31">
        <f t="shared" si="22"/>
        <v>1.6949152542372881</v>
      </c>
      <c r="F52" s="31"/>
      <c r="G52" s="136">
        <v>1829</v>
      </c>
      <c r="H52" s="136">
        <v>31</v>
      </c>
      <c r="I52" s="136">
        <f t="shared" si="23"/>
        <v>1.6949152542372881</v>
      </c>
      <c r="J52" s="136"/>
      <c r="K52" s="156"/>
      <c r="L52" s="156"/>
      <c r="M52" s="157"/>
      <c r="N52" s="158"/>
    </row>
    <row r="53" spans="1:33" s="13" customFormat="1" ht="24" customHeight="1">
      <c r="A53" s="42" t="s">
        <v>19</v>
      </c>
      <c r="B53" s="43" t="s">
        <v>54</v>
      </c>
      <c r="C53" s="29">
        <f t="shared" si="20"/>
        <v>3478</v>
      </c>
      <c r="D53" s="29">
        <f t="shared" si="21"/>
        <v>66</v>
      </c>
      <c r="E53" s="29">
        <f t="shared" si="22"/>
        <v>1.8976423231742381</v>
      </c>
      <c r="F53" s="35">
        <f>D53*100/D11</f>
        <v>9.5003397091168715E-2</v>
      </c>
      <c r="G53" s="133">
        <f>G54+G55</f>
        <v>121.6</v>
      </c>
      <c r="H53" s="133">
        <f>H54+H55</f>
        <v>0</v>
      </c>
      <c r="I53" s="133">
        <f t="shared" si="23"/>
        <v>0</v>
      </c>
      <c r="J53" s="134">
        <f>H53*100/H11</f>
        <v>0</v>
      </c>
      <c r="K53" s="159">
        <f>K54+K55</f>
        <v>3356.4</v>
      </c>
      <c r="L53" s="159">
        <f>L54+L55</f>
        <v>66</v>
      </c>
      <c r="M53" s="161">
        <f t="shared" si="24"/>
        <v>1.9663925634608508</v>
      </c>
      <c r="N53" s="160">
        <f>L53*100/L11</f>
        <v>0.44639837673317545</v>
      </c>
    </row>
    <row r="54" spans="1:33" s="4" customFormat="1">
      <c r="A54" s="44" t="s">
        <v>83</v>
      </c>
      <c r="B54" s="41" t="s">
        <v>58</v>
      </c>
      <c r="C54" s="31">
        <f t="shared" si="20"/>
        <v>642</v>
      </c>
      <c r="D54" s="31">
        <f t="shared" si="21"/>
        <v>46.2</v>
      </c>
      <c r="E54" s="31">
        <f t="shared" si="22"/>
        <v>7.1962616822429908</v>
      </c>
      <c r="F54" s="31"/>
      <c r="G54" s="136">
        <v>121.6</v>
      </c>
      <c r="H54" s="136">
        <v>0</v>
      </c>
      <c r="I54" s="136">
        <f t="shared" si="23"/>
        <v>0</v>
      </c>
      <c r="J54" s="136"/>
      <c r="K54" s="156">
        <v>520.4</v>
      </c>
      <c r="L54" s="156">
        <v>46.2</v>
      </c>
      <c r="M54" s="157">
        <f t="shared" si="24"/>
        <v>8.8777863182167565</v>
      </c>
      <c r="N54" s="158"/>
    </row>
    <row r="55" spans="1:33" s="4" customFormat="1">
      <c r="A55" s="44" t="s">
        <v>76</v>
      </c>
      <c r="B55" s="41" t="s">
        <v>61</v>
      </c>
      <c r="C55" s="31">
        <f t="shared" ref="C55" si="25">G55+K55</f>
        <v>2836</v>
      </c>
      <c r="D55" s="31">
        <f t="shared" ref="D55" si="26">H55+L55</f>
        <v>19.8</v>
      </c>
      <c r="E55" s="31">
        <f t="shared" ref="E55:E60" si="27">D55/C55*100</f>
        <v>0.6981664315937941</v>
      </c>
      <c r="F55" s="31"/>
      <c r="G55" s="136"/>
      <c r="H55" s="136"/>
      <c r="I55" s="136"/>
      <c r="J55" s="136"/>
      <c r="K55" s="156">
        <v>2836</v>
      </c>
      <c r="L55" s="156">
        <v>19.8</v>
      </c>
      <c r="M55" s="157">
        <f t="shared" ref="M55:M64" si="28">L55/K55*100</f>
        <v>0.6981664315937941</v>
      </c>
      <c r="N55" s="158"/>
    </row>
    <row r="56" spans="1:33" s="13" customFormat="1" ht="37.5" customHeight="1">
      <c r="A56" s="42" t="s">
        <v>88</v>
      </c>
      <c r="B56" s="43" t="s">
        <v>38</v>
      </c>
      <c r="C56" s="29">
        <f>G56+K56-12.1</f>
        <v>469.79999999999995</v>
      </c>
      <c r="D56" s="29">
        <f>H56+L56</f>
        <v>0</v>
      </c>
      <c r="E56" s="29">
        <f t="shared" si="27"/>
        <v>0</v>
      </c>
      <c r="F56" s="35">
        <f>D56*100/D11</f>
        <v>0</v>
      </c>
      <c r="G56" s="133">
        <f>G57</f>
        <v>413.2</v>
      </c>
      <c r="H56" s="133">
        <f>H57</f>
        <v>0</v>
      </c>
      <c r="I56" s="133">
        <f t="shared" ref="I56:I108" si="29">H56/G56*100</f>
        <v>0</v>
      </c>
      <c r="J56" s="134">
        <f>H56*100/H11</f>
        <v>0</v>
      </c>
      <c r="K56" s="159">
        <f>K57</f>
        <v>68.7</v>
      </c>
      <c r="L56" s="159">
        <f>L57</f>
        <v>0</v>
      </c>
      <c r="M56" s="161">
        <f t="shared" si="28"/>
        <v>0</v>
      </c>
      <c r="N56" s="160">
        <f>L56*100/L11</f>
        <v>0</v>
      </c>
    </row>
    <row r="57" spans="1:33" s="4" customFormat="1" ht="27.75" customHeight="1">
      <c r="A57" s="44" t="s">
        <v>111</v>
      </c>
      <c r="B57" s="41" t="s">
        <v>71</v>
      </c>
      <c r="C57" s="31">
        <f>G57+K57-12.1</f>
        <v>469.79999999999995</v>
      </c>
      <c r="D57" s="31">
        <f>H57+L57</f>
        <v>0</v>
      </c>
      <c r="E57" s="31">
        <f t="shared" si="27"/>
        <v>0</v>
      </c>
      <c r="F57" s="31"/>
      <c r="G57" s="136">
        <v>413.2</v>
      </c>
      <c r="H57" s="136">
        <v>0</v>
      </c>
      <c r="I57" s="136">
        <f t="shared" si="29"/>
        <v>0</v>
      </c>
      <c r="J57" s="136"/>
      <c r="K57" s="156">
        <v>68.7</v>
      </c>
      <c r="L57" s="156">
        <v>0</v>
      </c>
      <c r="M57" s="157">
        <f t="shared" si="28"/>
        <v>0</v>
      </c>
      <c r="N57" s="158"/>
    </row>
    <row r="58" spans="1:33" s="13" customFormat="1" ht="61.5" customHeight="1">
      <c r="A58" s="42" t="s">
        <v>34</v>
      </c>
      <c r="B58" s="43" t="s">
        <v>107</v>
      </c>
      <c r="C58" s="29">
        <f>C59</f>
        <v>0</v>
      </c>
      <c r="D58" s="29">
        <f>D59</f>
        <v>0</v>
      </c>
      <c r="E58" s="29">
        <v>0</v>
      </c>
      <c r="F58" s="35">
        <f>D58*100/D11</f>
        <v>0</v>
      </c>
      <c r="G58" s="133">
        <f>G59</f>
        <v>64868.9</v>
      </c>
      <c r="H58" s="133">
        <f>H59</f>
        <v>6293.8</v>
      </c>
      <c r="I58" s="133">
        <f t="shared" si="29"/>
        <v>9.7023381003840061</v>
      </c>
      <c r="J58" s="134">
        <f>H58*100/H11</f>
        <v>10.195790012538597</v>
      </c>
      <c r="K58" s="159">
        <v>0</v>
      </c>
      <c r="L58" s="159">
        <v>0</v>
      </c>
      <c r="M58" s="157">
        <v>0</v>
      </c>
      <c r="N58" s="160">
        <v>0</v>
      </c>
    </row>
    <row r="59" spans="1:33" s="4" customFormat="1" ht="36">
      <c r="A59" s="44" t="s">
        <v>77</v>
      </c>
      <c r="B59" s="41" t="s">
        <v>6</v>
      </c>
      <c r="C59" s="31">
        <f>K59</f>
        <v>0</v>
      </c>
      <c r="D59" s="31">
        <f>L59</f>
        <v>0</v>
      </c>
      <c r="E59" s="31">
        <v>0</v>
      </c>
      <c r="F59" s="35"/>
      <c r="G59" s="136">
        <v>64868.9</v>
      </c>
      <c r="H59" s="136">
        <v>6293.8</v>
      </c>
      <c r="I59" s="136">
        <f t="shared" si="29"/>
        <v>9.7023381003840061</v>
      </c>
      <c r="J59" s="136"/>
      <c r="K59" s="156"/>
      <c r="L59" s="156"/>
      <c r="M59" s="157"/>
      <c r="N59" s="158"/>
    </row>
    <row r="60" spans="1:33" s="13" customFormat="1" ht="29.25" customHeight="1">
      <c r="A60" s="46" t="s">
        <v>36</v>
      </c>
      <c r="B60" s="47" t="s">
        <v>104</v>
      </c>
      <c r="C60" s="29">
        <f>G60+K60</f>
        <v>-82436.500000000015</v>
      </c>
      <c r="D60" s="29">
        <f>H60+L60</f>
        <v>22191.799999999992</v>
      </c>
      <c r="E60" s="29">
        <f t="shared" si="27"/>
        <v>-26.919871658791905</v>
      </c>
      <c r="F60" s="35"/>
      <c r="G60" s="133">
        <f>-G64</f>
        <v>-30369.500000000015</v>
      </c>
      <c r="H60" s="133">
        <f>-H64</f>
        <v>10865.599999999991</v>
      </c>
      <c r="I60" s="136"/>
      <c r="J60" s="137"/>
      <c r="K60" s="159">
        <v>-52067</v>
      </c>
      <c r="L60" s="160">
        <v>11326.2</v>
      </c>
      <c r="M60" s="157">
        <f t="shared" si="28"/>
        <v>-21.753125780244687</v>
      </c>
      <c r="N60" s="160"/>
    </row>
    <row r="61" spans="1:33" s="4" customFormat="1" hidden="1">
      <c r="A61" s="48"/>
      <c r="B61" s="49"/>
      <c r="C61" s="32"/>
      <c r="D61" s="32"/>
      <c r="E61" s="32"/>
      <c r="F61" s="50">
        <f>D61*100/D14</f>
        <v>0</v>
      </c>
      <c r="G61" s="138"/>
      <c r="H61" s="138"/>
      <c r="I61" s="139" t="e">
        <f t="shared" si="29"/>
        <v>#DIV/0!</v>
      </c>
      <c r="J61" s="138"/>
      <c r="K61" s="32"/>
      <c r="L61" s="51" t="e">
        <f>#REF!+#REF!</f>
        <v>#REF!</v>
      </c>
      <c r="M61" s="115" t="e">
        <f t="shared" si="28"/>
        <v>#REF!</v>
      </c>
      <c r="N61" s="33"/>
    </row>
    <row r="62" spans="1:33" s="4" customFormat="1">
      <c r="A62" s="52"/>
      <c r="B62" s="33"/>
      <c r="C62" s="33"/>
      <c r="D62" s="33"/>
      <c r="E62" s="33"/>
      <c r="F62" s="179"/>
      <c r="G62" s="140"/>
      <c r="H62" s="140"/>
      <c r="I62" s="181"/>
      <c r="J62" s="140"/>
      <c r="K62" s="33"/>
      <c r="L62" s="33"/>
      <c r="M62" s="183"/>
      <c r="N62" s="33"/>
    </row>
    <row r="63" spans="1:33" ht="14.1" customHeight="1">
      <c r="A63" s="163" t="s">
        <v>25</v>
      </c>
      <c r="B63" s="163"/>
      <c r="C63" s="163"/>
      <c r="D63" s="34" t="s">
        <v>42</v>
      </c>
      <c r="E63" s="34" t="s">
        <v>42</v>
      </c>
      <c r="F63" s="180"/>
      <c r="G63" s="141" t="s">
        <v>42</v>
      </c>
      <c r="H63" s="141" t="s">
        <v>42</v>
      </c>
      <c r="I63" s="182"/>
      <c r="J63" s="141" t="s">
        <v>42</v>
      </c>
      <c r="K63" s="34" t="s">
        <v>42</v>
      </c>
      <c r="L63" s="34" t="s">
        <v>42</v>
      </c>
      <c r="M63" s="184"/>
      <c r="N63" s="34" t="s">
        <v>42</v>
      </c>
      <c r="O63" s="14" t="s">
        <v>42</v>
      </c>
      <c r="P63" s="14" t="s">
        <v>42</v>
      </c>
      <c r="Q63" s="14" t="s">
        <v>42</v>
      </c>
      <c r="R63" s="14" t="s">
        <v>42</v>
      </c>
      <c r="S63" s="14" t="s">
        <v>42</v>
      </c>
      <c r="T63" s="14" t="s">
        <v>42</v>
      </c>
      <c r="U63" s="14" t="s">
        <v>42</v>
      </c>
      <c r="V63" s="164"/>
      <c r="W63" s="164"/>
      <c r="X63" s="3"/>
      <c r="Y63" s="3"/>
      <c r="Z63" s="15"/>
      <c r="AA63" s="15"/>
      <c r="AB63" s="15"/>
      <c r="AC63" s="15"/>
      <c r="AD63" s="15"/>
      <c r="AE63" s="15"/>
      <c r="AF63" s="15"/>
      <c r="AG63" s="15"/>
    </row>
    <row r="64" spans="1:33" s="13" customFormat="1" ht="24">
      <c r="A64" s="53" t="s">
        <v>48</v>
      </c>
      <c r="B64" s="54" t="s">
        <v>104</v>
      </c>
      <c r="C64" s="35">
        <f>G64+K64</f>
        <v>82436.500000000015</v>
      </c>
      <c r="D64" s="35">
        <f>H64+L64</f>
        <v>-22191.799999999992</v>
      </c>
      <c r="E64" s="29">
        <f t="shared" ref="E64" si="30">D64/C64*100</f>
        <v>-26.919871658791905</v>
      </c>
      <c r="F64" s="35"/>
      <c r="G64" s="134">
        <f>G68+G78+G96+G93</f>
        <v>30369.500000000015</v>
      </c>
      <c r="H64" s="134">
        <f>H68+H78+H96+H93</f>
        <v>-10865.599999999991</v>
      </c>
      <c r="I64" s="139"/>
      <c r="J64" s="134"/>
      <c r="K64" s="160">
        <f>K68+K78+K96</f>
        <v>52067</v>
      </c>
      <c r="L64" s="160">
        <f>L68+L78+L96</f>
        <v>-11326.2</v>
      </c>
      <c r="M64" s="157">
        <f t="shared" si="28"/>
        <v>-21.753125780244687</v>
      </c>
      <c r="N64" s="160"/>
    </row>
    <row r="65" spans="1:14" s="4" customFormat="1">
      <c r="A65" s="55" t="s">
        <v>28</v>
      </c>
      <c r="B65" s="56"/>
      <c r="C65" s="36"/>
      <c r="D65" s="36"/>
      <c r="E65" s="36"/>
      <c r="F65" s="35">
        <f>D65*100/D18</f>
        <v>0</v>
      </c>
      <c r="G65" s="142"/>
      <c r="H65" s="142"/>
      <c r="I65" s="139"/>
      <c r="J65" s="142"/>
      <c r="K65" s="158"/>
      <c r="L65" s="158"/>
      <c r="M65" s="157"/>
      <c r="N65" s="158"/>
    </row>
    <row r="66" spans="1:14" s="4" customFormat="1" ht="18" customHeight="1">
      <c r="A66" s="55" t="s">
        <v>37</v>
      </c>
      <c r="B66" s="56" t="s">
        <v>104</v>
      </c>
      <c r="C66" s="36">
        <f>G66+K66</f>
        <v>33657.5</v>
      </c>
      <c r="D66" s="36">
        <f>H66+L66</f>
        <v>-2600</v>
      </c>
      <c r="E66" s="57"/>
      <c r="F66" s="35"/>
      <c r="G66" s="142">
        <v>30369.5</v>
      </c>
      <c r="H66" s="142">
        <f>-2600</f>
        <v>-2600</v>
      </c>
      <c r="I66" s="143"/>
      <c r="J66" s="142"/>
      <c r="K66" s="158">
        <v>3288</v>
      </c>
      <c r="L66" s="158">
        <v>0</v>
      </c>
      <c r="M66" s="157">
        <f>L66/K66*100</f>
        <v>0</v>
      </c>
      <c r="N66" s="158"/>
    </row>
    <row r="67" spans="1:14" s="4" customFormat="1">
      <c r="A67" s="58" t="s">
        <v>92</v>
      </c>
      <c r="B67" s="56"/>
      <c r="C67" s="36"/>
      <c r="D67" s="36"/>
      <c r="E67" s="36"/>
      <c r="F67" s="35"/>
      <c r="G67" s="142"/>
      <c r="H67" s="142"/>
      <c r="I67" s="139"/>
      <c r="J67" s="142"/>
      <c r="K67" s="158"/>
      <c r="L67" s="158"/>
      <c r="M67" s="158"/>
      <c r="N67" s="158"/>
    </row>
    <row r="68" spans="1:14" s="13" customFormat="1" ht="24">
      <c r="A68" s="59" t="s">
        <v>139</v>
      </c>
      <c r="B68" s="54" t="s">
        <v>40</v>
      </c>
      <c r="C68" s="35">
        <f t="shared" ref="C68:C107" si="31">G68+K68</f>
        <v>104144.00000000001</v>
      </c>
      <c r="D68" s="35">
        <f t="shared" ref="D68:D107" si="32">H68+L68</f>
        <v>0</v>
      </c>
      <c r="E68" s="51">
        <f t="shared" ref="E68:E108" si="33">D68/C68*100</f>
        <v>0</v>
      </c>
      <c r="F68" s="35">
        <f>D68*100/D21</f>
        <v>0</v>
      </c>
      <c r="G68" s="134">
        <f>G69+G70</f>
        <v>100546.70000000001</v>
      </c>
      <c r="H68" s="134">
        <f>H69+H70</f>
        <v>0</v>
      </c>
      <c r="I68" s="139">
        <f t="shared" si="29"/>
        <v>0</v>
      </c>
      <c r="J68" s="134"/>
      <c r="K68" s="160">
        <f>K69+K70</f>
        <v>3597.3</v>
      </c>
      <c r="L68" s="160">
        <f>L69</f>
        <v>0</v>
      </c>
      <c r="M68" s="160"/>
      <c r="N68" s="160"/>
    </row>
    <row r="69" spans="1:14" s="4" customFormat="1" ht="27.75" customHeight="1">
      <c r="A69" s="55" t="s">
        <v>140</v>
      </c>
      <c r="B69" s="56" t="s">
        <v>52</v>
      </c>
      <c r="C69" s="36">
        <f t="shared" si="31"/>
        <v>137527</v>
      </c>
      <c r="D69" s="36">
        <f t="shared" si="32"/>
        <v>0</v>
      </c>
      <c r="E69" s="57">
        <f t="shared" si="33"/>
        <v>0</v>
      </c>
      <c r="F69" s="35" t="e">
        <f>D69*100/D22</f>
        <v>#DIV/0!</v>
      </c>
      <c r="G69" s="142">
        <v>133546.70000000001</v>
      </c>
      <c r="H69" s="142">
        <v>0</v>
      </c>
      <c r="I69" s="143">
        <f t="shared" si="29"/>
        <v>0</v>
      </c>
      <c r="J69" s="142"/>
      <c r="K69" s="158">
        <v>3980.3</v>
      </c>
      <c r="L69" s="158">
        <v>0</v>
      </c>
      <c r="M69" s="157">
        <f t="shared" ref="M69:M80" si="34">L69/K69*100</f>
        <v>0</v>
      </c>
      <c r="N69" s="158"/>
    </row>
    <row r="70" spans="1:14" s="4" customFormat="1" ht="42" customHeight="1">
      <c r="A70" s="55" t="s">
        <v>141</v>
      </c>
      <c r="B70" s="56" t="s">
        <v>11</v>
      </c>
      <c r="C70" s="36">
        <f t="shared" si="31"/>
        <v>-33383</v>
      </c>
      <c r="D70" s="36">
        <f t="shared" si="32"/>
        <v>0</v>
      </c>
      <c r="E70" s="57">
        <f t="shared" si="33"/>
        <v>0</v>
      </c>
      <c r="F70" s="35" t="e">
        <f>D70*100/D23</f>
        <v>#DIV/0!</v>
      </c>
      <c r="G70" s="142">
        <v>-33000</v>
      </c>
      <c r="H70" s="142">
        <v>0</v>
      </c>
      <c r="I70" s="143">
        <f t="shared" si="29"/>
        <v>0</v>
      </c>
      <c r="J70" s="142"/>
      <c r="K70" s="158">
        <v>-383</v>
      </c>
      <c r="L70" s="158">
        <v>0</v>
      </c>
      <c r="M70" s="157">
        <f t="shared" si="34"/>
        <v>0</v>
      </c>
      <c r="N70" s="158"/>
    </row>
    <row r="71" spans="1:14" s="4" customFormat="1" ht="13.5" hidden="1" customHeight="1">
      <c r="A71" s="55" t="s">
        <v>142</v>
      </c>
      <c r="B71" s="56" t="s">
        <v>143</v>
      </c>
      <c r="C71" s="36">
        <f t="shared" si="31"/>
        <v>0</v>
      </c>
      <c r="D71" s="36">
        <f t="shared" si="32"/>
        <v>0</v>
      </c>
      <c r="E71" s="51" t="e">
        <f t="shared" si="33"/>
        <v>#DIV/0!</v>
      </c>
      <c r="F71" s="35">
        <f>D71*100/D24</f>
        <v>0</v>
      </c>
      <c r="G71" s="142"/>
      <c r="H71" s="142"/>
      <c r="I71" s="139" t="e">
        <f t="shared" si="29"/>
        <v>#DIV/0!</v>
      </c>
      <c r="J71" s="142"/>
      <c r="K71" s="158"/>
      <c r="L71" s="158"/>
      <c r="M71" s="161" t="e">
        <f t="shared" si="34"/>
        <v>#DIV/0!</v>
      </c>
      <c r="N71" s="158"/>
    </row>
    <row r="72" spans="1:14" s="4" customFormat="1" ht="23.25" hidden="1" customHeight="1">
      <c r="A72" s="55" t="s">
        <v>144</v>
      </c>
      <c r="B72" s="56" t="s">
        <v>145</v>
      </c>
      <c r="C72" s="36">
        <f t="shared" si="31"/>
        <v>0</v>
      </c>
      <c r="D72" s="36">
        <f t="shared" si="32"/>
        <v>0</v>
      </c>
      <c r="E72" s="51" t="e">
        <f t="shared" si="33"/>
        <v>#DIV/0!</v>
      </c>
      <c r="F72" s="35">
        <f>D72*100/D25</f>
        <v>0</v>
      </c>
      <c r="G72" s="142"/>
      <c r="H72" s="142"/>
      <c r="I72" s="139" t="e">
        <f t="shared" si="29"/>
        <v>#DIV/0!</v>
      </c>
      <c r="J72" s="142"/>
      <c r="K72" s="158"/>
      <c r="L72" s="158"/>
      <c r="M72" s="161" t="e">
        <f t="shared" si="34"/>
        <v>#DIV/0!</v>
      </c>
      <c r="N72" s="158"/>
    </row>
    <row r="73" spans="1:14" s="4" customFormat="1" ht="16.5" hidden="1" customHeight="1">
      <c r="A73" s="55" t="s">
        <v>146</v>
      </c>
      <c r="B73" s="56" t="s">
        <v>147</v>
      </c>
      <c r="C73" s="36">
        <f t="shared" si="31"/>
        <v>0</v>
      </c>
      <c r="D73" s="36">
        <f t="shared" si="32"/>
        <v>0</v>
      </c>
      <c r="E73" s="51" t="e">
        <f t="shared" si="33"/>
        <v>#DIV/0!</v>
      </c>
      <c r="F73" s="35">
        <f t="shared" ref="F73:F78" si="35">D73*100/D27</f>
        <v>0</v>
      </c>
      <c r="G73" s="142"/>
      <c r="H73" s="142"/>
      <c r="I73" s="139" t="e">
        <f t="shared" si="29"/>
        <v>#DIV/0!</v>
      </c>
      <c r="J73" s="142"/>
      <c r="K73" s="158"/>
      <c r="L73" s="158"/>
      <c r="M73" s="161" t="e">
        <f t="shared" si="34"/>
        <v>#DIV/0!</v>
      </c>
      <c r="N73" s="158"/>
    </row>
    <row r="74" spans="1:14" s="4" customFormat="1" ht="15.75" hidden="1" customHeight="1">
      <c r="A74" s="55" t="s">
        <v>148</v>
      </c>
      <c r="B74" s="56" t="s">
        <v>33</v>
      </c>
      <c r="C74" s="36">
        <f t="shared" si="31"/>
        <v>0</v>
      </c>
      <c r="D74" s="36">
        <f t="shared" si="32"/>
        <v>0</v>
      </c>
      <c r="E74" s="51" t="e">
        <f t="shared" si="33"/>
        <v>#DIV/0!</v>
      </c>
      <c r="F74" s="35">
        <f t="shared" si="35"/>
        <v>0</v>
      </c>
      <c r="G74" s="142"/>
      <c r="H74" s="142"/>
      <c r="I74" s="139" t="e">
        <f t="shared" si="29"/>
        <v>#DIV/0!</v>
      </c>
      <c r="J74" s="142"/>
      <c r="K74" s="158"/>
      <c r="L74" s="158"/>
      <c r="M74" s="161" t="e">
        <f t="shared" si="34"/>
        <v>#DIV/0!</v>
      </c>
      <c r="N74" s="158"/>
    </row>
    <row r="75" spans="1:14" s="4" customFormat="1" ht="31.5" hidden="1" customHeight="1">
      <c r="A75" s="55" t="s">
        <v>149</v>
      </c>
      <c r="B75" s="56" t="s">
        <v>99</v>
      </c>
      <c r="C75" s="36">
        <f t="shared" si="31"/>
        <v>0</v>
      </c>
      <c r="D75" s="36">
        <f t="shared" si="32"/>
        <v>0</v>
      </c>
      <c r="E75" s="51" t="e">
        <f t="shared" si="33"/>
        <v>#DIV/0!</v>
      </c>
      <c r="F75" s="35" t="e">
        <f t="shared" si="35"/>
        <v>#DIV/0!</v>
      </c>
      <c r="G75" s="142"/>
      <c r="H75" s="142"/>
      <c r="I75" s="139" t="e">
        <f t="shared" si="29"/>
        <v>#DIV/0!</v>
      </c>
      <c r="J75" s="142"/>
      <c r="K75" s="158"/>
      <c r="L75" s="158"/>
      <c r="M75" s="161" t="e">
        <f t="shared" si="34"/>
        <v>#DIV/0!</v>
      </c>
      <c r="N75" s="158"/>
    </row>
    <row r="76" spans="1:14" s="4" customFormat="1" ht="18.75" hidden="1" customHeight="1">
      <c r="A76" s="55" t="s">
        <v>150</v>
      </c>
      <c r="B76" s="56" t="s">
        <v>50</v>
      </c>
      <c r="C76" s="36">
        <f t="shared" si="31"/>
        <v>0</v>
      </c>
      <c r="D76" s="36">
        <f t="shared" si="32"/>
        <v>0</v>
      </c>
      <c r="E76" s="51" t="e">
        <f t="shared" si="33"/>
        <v>#DIV/0!</v>
      </c>
      <c r="F76" s="35" t="e">
        <f t="shared" si="35"/>
        <v>#DIV/0!</v>
      </c>
      <c r="G76" s="142"/>
      <c r="H76" s="142"/>
      <c r="I76" s="139" t="e">
        <f t="shared" si="29"/>
        <v>#DIV/0!</v>
      </c>
      <c r="J76" s="142"/>
      <c r="K76" s="158"/>
      <c r="L76" s="158"/>
      <c r="M76" s="161" t="e">
        <f t="shared" si="34"/>
        <v>#DIV/0!</v>
      </c>
      <c r="N76" s="158"/>
    </row>
    <row r="77" spans="1:14" s="4" customFormat="1" ht="33" hidden="1" customHeight="1">
      <c r="A77" s="55" t="s">
        <v>151</v>
      </c>
      <c r="B77" s="56" t="s">
        <v>152</v>
      </c>
      <c r="C77" s="36">
        <f t="shared" si="31"/>
        <v>0</v>
      </c>
      <c r="D77" s="36">
        <f t="shared" si="32"/>
        <v>0</v>
      </c>
      <c r="E77" s="51" t="e">
        <f t="shared" si="33"/>
        <v>#DIV/0!</v>
      </c>
      <c r="F77" s="35" t="e">
        <f t="shared" si="35"/>
        <v>#DIV/0!</v>
      </c>
      <c r="G77" s="142"/>
      <c r="H77" s="142"/>
      <c r="I77" s="139" t="e">
        <f t="shared" si="29"/>
        <v>#DIV/0!</v>
      </c>
      <c r="J77" s="142"/>
      <c r="K77" s="158"/>
      <c r="L77" s="158"/>
      <c r="M77" s="161" t="e">
        <f t="shared" si="34"/>
        <v>#DIV/0!</v>
      </c>
      <c r="N77" s="158"/>
    </row>
    <row r="78" spans="1:14" s="13" customFormat="1" ht="36">
      <c r="A78" s="53" t="s">
        <v>153</v>
      </c>
      <c r="B78" s="54" t="s">
        <v>46</v>
      </c>
      <c r="C78" s="35">
        <f>G78+K78-(-167)</f>
        <v>-69069.5</v>
      </c>
      <c r="D78" s="35">
        <f>H78+L78</f>
        <v>-2600</v>
      </c>
      <c r="E78" s="51">
        <f t="shared" si="33"/>
        <v>3.7643243399764006</v>
      </c>
      <c r="F78" s="35">
        <f t="shared" si="35"/>
        <v>-118181.81818181818</v>
      </c>
      <c r="G78" s="134">
        <f>G79+G80</f>
        <v>-68927.199999999997</v>
      </c>
      <c r="H78" s="134">
        <f>H79+H80</f>
        <v>-2600</v>
      </c>
      <c r="I78" s="139">
        <f t="shared" si="29"/>
        <v>3.7720957764133756</v>
      </c>
      <c r="J78" s="134"/>
      <c r="K78" s="160">
        <f>K80+K79</f>
        <v>-309.3</v>
      </c>
      <c r="L78" s="160">
        <f>L80+L79</f>
        <v>0</v>
      </c>
      <c r="M78" s="161">
        <f t="shared" si="34"/>
        <v>0</v>
      </c>
      <c r="N78" s="160"/>
    </row>
    <row r="79" spans="1:14" s="4" customFormat="1" ht="36.75" customHeight="1">
      <c r="A79" s="60" t="s">
        <v>154</v>
      </c>
      <c r="B79" s="56" t="s">
        <v>155</v>
      </c>
      <c r="C79" s="36">
        <f>G79+K79</f>
        <v>0</v>
      </c>
      <c r="D79" s="36">
        <f>H79+L79</f>
        <v>0</v>
      </c>
      <c r="E79" s="57">
        <v>0</v>
      </c>
      <c r="F79" s="35"/>
      <c r="G79" s="142"/>
      <c r="H79" s="142"/>
      <c r="I79" s="139"/>
      <c r="J79" s="142"/>
      <c r="K79" s="158"/>
      <c r="L79" s="158"/>
      <c r="M79" s="158"/>
      <c r="N79" s="158"/>
    </row>
    <row r="80" spans="1:14" s="4" customFormat="1" ht="49.5" customHeight="1">
      <c r="A80" s="60" t="s">
        <v>156</v>
      </c>
      <c r="B80" s="56" t="s">
        <v>95</v>
      </c>
      <c r="C80" s="36">
        <f>G80+K80-(-167)</f>
        <v>-69069.5</v>
      </c>
      <c r="D80" s="36">
        <f>H80+L80</f>
        <v>-2600</v>
      </c>
      <c r="E80" s="57">
        <f t="shared" si="33"/>
        <v>3.7643243399764006</v>
      </c>
      <c r="F80" s="35"/>
      <c r="G80" s="142">
        <v>-68927.199999999997</v>
      </c>
      <c r="H80" s="142">
        <v>-2600</v>
      </c>
      <c r="I80" s="143">
        <f t="shared" si="29"/>
        <v>3.7720957764133756</v>
      </c>
      <c r="J80" s="142"/>
      <c r="K80" s="158">
        <v>-309.3</v>
      </c>
      <c r="L80" s="158">
        <v>0</v>
      </c>
      <c r="M80" s="157">
        <f t="shared" si="34"/>
        <v>0</v>
      </c>
      <c r="N80" s="158"/>
    </row>
    <row r="81" spans="1:14" s="4" customFormat="1" ht="14.25" hidden="1" customHeight="1">
      <c r="A81" s="58" t="s">
        <v>157</v>
      </c>
      <c r="B81" s="56" t="s">
        <v>155</v>
      </c>
      <c r="C81" s="36">
        <f t="shared" si="31"/>
        <v>0</v>
      </c>
      <c r="D81" s="36">
        <f t="shared" si="32"/>
        <v>0</v>
      </c>
      <c r="E81" s="51" t="e">
        <f t="shared" si="33"/>
        <v>#DIV/0!</v>
      </c>
      <c r="F81" s="35">
        <f t="shared" ref="F81:F87" si="36">D81*100/D35</f>
        <v>0</v>
      </c>
      <c r="G81" s="142"/>
      <c r="H81" s="142"/>
      <c r="I81" s="139" t="e">
        <f t="shared" si="29"/>
        <v>#DIV/0!</v>
      </c>
      <c r="J81" s="142"/>
      <c r="K81" s="158"/>
      <c r="L81" s="158"/>
      <c r="M81" s="158"/>
      <c r="N81" s="158"/>
    </row>
    <row r="82" spans="1:14" s="4" customFormat="1" ht="21" hidden="1" customHeight="1">
      <c r="A82" s="58" t="s">
        <v>158</v>
      </c>
      <c r="B82" s="56" t="s">
        <v>95</v>
      </c>
      <c r="C82" s="36">
        <f t="shared" si="31"/>
        <v>0</v>
      </c>
      <c r="D82" s="36">
        <f t="shared" si="32"/>
        <v>0</v>
      </c>
      <c r="E82" s="51" t="e">
        <f t="shared" si="33"/>
        <v>#DIV/0!</v>
      </c>
      <c r="F82" s="35">
        <f t="shared" si="36"/>
        <v>0</v>
      </c>
      <c r="G82" s="142"/>
      <c r="H82" s="142"/>
      <c r="I82" s="139" t="e">
        <f t="shared" si="29"/>
        <v>#DIV/0!</v>
      </c>
      <c r="J82" s="142"/>
      <c r="K82" s="158"/>
      <c r="L82" s="158"/>
      <c r="M82" s="158"/>
      <c r="N82" s="158"/>
    </row>
    <row r="83" spans="1:14" s="4" customFormat="1" ht="21.75" hidden="1" customHeight="1">
      <c r="A83" s="58" t="s">
        <v>159</v>
      </c>
      <c r="B83" s="56" t="s">
        <v>160</v>
      </c>
      <c r="C83" s="36">
        <f t="shared" si="31"/>
        <v>0</v>
      </c>
      <c r="D83" s="36">
        <f t="shared" si="32"/>
        <v>0</v>
      </c>
      <c r="E83" s="51" t="e">
        <f t="shared" si="33"/>
        <v>#DIV/0!</v>
      </c>
      <c r="F83" s="35">
        <f t="shared" si="36"/>
        <v>0</v>
      </c>
      <c r="G83" s="142"/>
      <c r="H83" s="142"/>
      <c r="I83" s="139" t="e">
        <f t="shared" si="29"/>
        <v>#DIV/0!</v>
      </c>
      <c r="J83" s="142"/>
      <c r="K83" s="158"/>
      <c r="L83" s="158"/>
      <c r="M83" s="158"/>
      <c r="N83" s="158"/>
    </row>
    <row r="84" spans="1:14" s="4" customFormat="1" ht="48" hidden="1">
      <c r="A84" s="58" t="s">
        <v>161</v>
      </c>
      <c r="B84" s="56" t="s">
        <v>162</v>
      </c>
      <c r="C84" s="36">
        <f t="shared" si="31"/>
        <v>0</v>
      </c>
      <c r="D84" s="36">
        <f t="shared" si="32"/>
        <v>0</v>
      </c>
      <c r="E84" s="51" t="e">
        <f t="shared" si="33"/>
        <v>#DIV/0!</v>
      </c>
      <c r="F84" s="35">
        <f t="shared" si="36"/>
        <v>0</v>
      </c>
      <c r="G84" s="142"/>
      <c r="H84" s="142"/>
      <c r="I84" s="139" t="e">
        <f t="shared" si="29"/>
        <v>#DIV/0!</v>
      </c>
      <c r="J84" s="142"/>
      <c r="K84" s="158"/>
      <c r="L84" s="158"/>
      <c r="M84" s="158"/>
      <c r="N84" s="158"/>
    </row>
    <row r="85" spans="1:14" s="4" customFormat="1" ht="48" hidden="1">
      <c r="A85" s="58" t="s">
        <v>163</v>
      </c>
      <c r="B85" s="56" t="s">
        <v>164</v>
      </c>
      <c r="C85" s="36">
        <f t="shared" si="31"/>
        <v>0</v>
      </c>
      <c r="D85" s="36">
        <f t="shared" si="32"/>
        <v>0</v>
      </c>
      <c r="E85" s="51" t="e">
        <f t="shared" si="33"/>
        <v>#DIV/0!</v>
      </c>
      <c r="F85" s="35">
        <f t="shared" si="36"/>
        <v>0</v>
      </c>
      <c r="G85" s="142"/>
      <c r="H85" s="142"/>
      <c r="I85" s="139" t="e">
        <f t="shared" si="29"/>
        <v>#DIV/0!</v>
      </c>
      <c r="J85" s="142"/>
      <c r="K85" s="158"/>
      <c r="L85" s="158"/>
      <c r="M85" s="158"/>
      <c r="N85" s="158"/>
    </row>
    <row r="86" spans="1:14" s="4" customFormat="1" ht="48" hidden="1">
      <c r="A86" s="58" t="s">
        <v>165</v>
      </c>
      <c r="B86" s="56" t="s">
        <v>166</v>
      </c>
      <c r="C86" s="36">
        <f t="shared" si="31"/>
        <v>0</v>
      </c>
      <c r="D86" s="36">
        <f t="shared" si="32"/>
        <v>0</v>
      </c>
      <c r="E86" s="51" t="e">
        <f t="shared" si="33"/>
        <v>#DIV/0!</v>
      </c>
      <c r="F86" s="35">
        <f t="shared" si="36"/>
        <v>0</v>
      </c>
      <c r="G86" s="142"/>
      <c r="H86" s="142"/>
      <c r="I86" s="139" t="e">
        <f t="shared" si="29"/>
        <v>#DIV/0!</v>
      </c>
      <c r="J86" s="142"/>
      <c r="K86" s="158"/>
      <c r="L86" s="158"/>
      <c r="M86" s="158"/>
      <c r="N86" s="158"/>
    </row>
    <row r="87" spans="1:14" s="4" customFormat="1" ht="48" hidden="1">
      <c r="A87" s="58" t="s">
        <v>167</v>
      </c>
      <c r="B87" s="56" t="s">
        <v>168</v>
      </c>
      <c r="C87" s="36">
        <f t="shared" si="31"/>
        <v>0</v>
      </c>
      <c r="D87" s="36">
        <f t="shared" si="32"/>
        <v>0</v>
      </c>
      <c r="E87" s="51" t="e">
        <f t="shared" si="33"/>
        <v>#DIV/0!</v>
      </c>
      <c r="F87" s="35">
        <f t="shared" si="36"/>
        <v>0</v>
      </c>
      <c r="G87" s="142"/>
      <c r="H87" s="142"/>
      <c r="I87" s="139" t="e">
        <f t="shared" si="29"/>
        <v>#DIV/0!</v>
      </c>
      <c r="J87" s="142"/>
      <c r="K87" s="158"/>
      <c r="L87" s="158"/>
      <c r="M87" s="158"/>
      <c r="N87" s="158"/>
    </row>
    <row r="88" spans="1:14" s="4" customFormat="1" ht="48" hidden="1">
      <c r="A88" s="58" t="s">
        <v>169</v>
      </c>
      <c r="B88" s="56" t="s">
        <v>49</v>
      </c>
      <c r="C88" s="36">
        <f t="shared" si="31"/>
        <v>0</v>
      </c>
      <c r="D88" s="36">
        <f t="shared" si="32"/>
        <v>0</v>
      </c>
      <c r="E88" s="51" t="e">
        <f t="shared" si="33"/>
        <v>#DIV/0!</v>
      </c>
      <c r="F88" s="35" t="e">
        <f t="shared" ref="F88:F107" si="37">D88*100/D43</f>
        <v>#DIV/0!</v>
      </c>
      <c r="G88" s="142"/>
      <c r="H88" s="142"/>
      <c r="I88" s="139" t="e">
        <f t="shared" si="29"/>
        <v>#DIV/0!</v>
      </c>
      <c r="J88" s="142"/>
      <c r="K88" s="158"/>
      <c r="L88" s="158"/>
      <c r="M88" s="158"/>
      <c r="N88" s="158"/>
    </row>
    <row r="89" spans="1:14" s="4" customFormat="1" ht="48" hidden="1">
      <c r="A89" s="58" t="s">
        <v>170</v>
      </c>
      <c r="B89" s="56" t="s">
        <v>171</v>
      </c>
      <c r="C89" s="36">
        <f t="shared" si="31"/>
        <v>0</v>
      </c>
      <c r="D89" s="36">
        <f t="shared" si="32"/>
        <v>0</v>
      </c>
      <c r="E89" s="51" t="e">
        <f t="shared" si="33"/>
        <v>#DIV/0!</v>
      </c>
      <c r="F89" s="35">
        <f t="shared" si="37"/>
        <v>0</v>
      </c>
      <c r="G89" s="142"/>
      <c r="H89" s="142"/>
      <c r="I89" s="139" t="e">
        <f t="shared" si="29"/>
        <v>#DIV/0!</v>
      </c>
      <c r="J89" s="142"/>
      <c r="K89" s="158"/>
      <c r="L89" s="158"/>
      <c r="M89" s="158"/>
      <c r="N89" s="158"/>
    </row>
    <row r="90" spans="1:14" s="4" customFormat="1" ht="24" hidden="1" customHeight="1">
      <c r="A90" s="58" t="s">
        <v>172</v>
      </c>
      <c r="B90" s="56" t="s">
        <v>91</v>
      </c>
      <c r="C90" s="36">
        <f t="shared" si="31"/>
        <v>0</v>
      </c>
      <c r="D90" s="36">
        <f t="shared" si="32"/>
        <v>0</v>
      </c>
      <c r="E90" s="51" t="e">
        <f t="shared" si="33"/>
        <v>#DIV/0!</v>
      </c>
      <c r="F90" s="35">
        <f t="shared" si="37"/>
        <v>0</v>
      </c>
      <c r="G90" s="142"/>
      <c r="H90" s="142"/>
      <c r="I90" s="139" t="e">
        <f t="shared" si="29"/>
        <v>#DIV/0!</v>
      </c>
      <c r="J90" s="142"/>
      <c r="K90" s="158"/>
      <c r="L90" s="158"/>
      <c r="M90" s="158"/>
      <c r="N90" s="158"/>
    </row>
    <row r="91" spans="1:14" s="4" customFormat="1" ht="36" hidden="1">
      <c r="A91" s="58" t="s">
        <v>173</v>
      </c>
      <c r="B91" s="56" t="s">
        <v>174</v>
      </c>
      <c r="C91" s="36">
        <f t="shared" si="31"/>
        <v>0</v>
      </c>
      <c r="D91" s="36">
        <f t="shared" si="32"/>
        <v>0</v>
      </c>
      <c r="E91" s="51" t="e">
        <f t="shared" si="33"/>
        <v>#DIV/0!</v>
      </c>
      <c r="F91" s="35">
        <f t="shared" si="37"/>
        <v>0</v>
      </c>
      <c r="G91" s="142"/>
      <c r="H91" s="142"/>
      <c r="I91" s="139" t="e">
        <f t="shared" si="29"/>
        <v>#DIV/0!</v>
      </c>
      <c r="J91" s="142"/>
      <c r="K91" s="158"/>
      <c r="L91" s="158"/>
      <c r="M91" s="158"/>
      <c r="N91" s="158"/>
    </row>
    <row r="92" spans="1:14" s="4" customFormat="1" ht="48" hidden="1">
      <c r="A92" s="58" t="s">
        <v>175</v>
      </c>
      <c r="B92" s="56" t="s">
        <v>176</v>
      </c>
      <c r="C92" s="36">
        <f t="shared" si="31"/>
        <v>0</v>
      </c>
      <c r="D92" s="36">
        <f t="shared" si="32"/>
        <v>0</v>
      </c>
      <c r="E92" s="51" t="e">
        <f t="shared" si="33"/>
        <v>#DIV/0!</v>
      </c>
      <c r="F92" s="35">
        <f t="shared" si="37"/>
        <v>0</v>
      </c>
      <c r="G92" s="142"/>
      <c r="H92" s="142"/>
      <c r="I92" s="139" t="e">
        <f t="shared" si="29"/>
        <v>#DIV/0!</v>
      </c>
      <c r="J92" s="142"/>
      <c r="K92" s="158"/>
      <c r="L92" s="158"/>
      <c r="M92" s="158"/>
      <c r="N92" s="158"/>
    </row>
    <row r="93" spans="1:14" s="13" customFormat="1" ht="24">
      <c r="A93" s="59" t="s">
        <v>177</v>
      </c>
      <c r="B93" s="54" t="s">
        <v>84</v>
      </c>
      <c r="C93" s="35">
        <f>-G93+K93-(-167)</f>
        <v>1417</v>
      </c>
      <c r="D93" s="35">
        <f>-H93+L93</f>
        <v>0</v>
      </c>
      <c r="E93" s="51">
        <f t="shared" si="33"/>
        <v>0</v>
      </c>
      <c r="F93" s="35">
        <f t="shared" si="37"/>
        <v>0</v>
      </c>
      <c r="G93" s="134">
        <f>G94+G95</f>
        <v>-1250</v>
      </c>
      <c r="H93" s="134">
        <f>H94+H95</f>
        <v>0</v>
      </c>
      <c r="I93" s="139">
        <f t="shared" si="29"/>
        <v>0</v>
      </c>
      <c r="J93" s="134"/>
      <c r="K93" s="160"/>
      <c r="L93" s="160"/>
      <c r="M93" s="160"/>
      <c r="N93" s="160"/>
    </row>
    <row r="94" spans="1:14" s="4" customFormat="1" ht="62.25" customHeight="1">
      <c r="A94" s="58" t="s">
        <v>178</v>
      </c>
      <c r="B94" s="56" t="s">
        <v>116</v>
      </c>
      <c r="C94" s="36">
        <f>-G94+K94</f>
        <v>1500</v>
      </c>
      <c r="D94" s="36">
        <f>-H94+L94</f>
        <v>0</v>
      </c>
      <c r="E94" s="57">
        <f t="shared" si="33"/>
        <v>0</v>
      </c>
      <c r="F94" s="35"/>
      <c r="G94" s="142">
        <v>-1500</v>
      </c>
      <c r="H94" s="142">
        <v>0</v>
      </c>
      <c r="I94" s="143">
        <f t="shared" si="29"/>
        <v>0</v>
      </c>
      <c r="J94" s="142"/>
      <c r="K94" s="158"/>
      <c r="L94" s="158"/>
      <c r="M94" s="158"/>
      <c r="N94" s="158"/>
    </row>
    <row r="95" spans="1:14" s="4" customFormat="1" ht="66" customHeight="1">
      <c r="A95" s="58" t="s">
        <v>179</v>
      </c>
      <c r="B95" s="56" t="s">
        <v>81</v>
      </c>
      <c r="C95" s="36">
        <f>G95+K95-167</f>
        <v>83</v>
      </c>
      <c r="D95" s="36">
        <f t="shared" si="32"/>
        <v>0</v>
      </c>
      <c r="E95" s="57">
        <f t="shared" si="33"/>
        <v>0</v>
      </c>
      <c r="F95" s="35"/>
      <c r="G95" s="142">
        <v>250</v>
      </c>
      <c r="H95" s="142">
        <v>0</v>
      </c>
      <c r="I95" s="143">
        <f t="shared" si="29"/>
        <v>0</v>
      </c>
      <c r="J95" s="142"/>
      <c r="K95" s="158"/>
      <c r="L95" s="158"/>
      <c r="M95" s="158"/>
      <c r="N95" s="158"/>
    </row>
    <row r="96" spans="1:14" s="13" customFormat="1" ht="33" customHeight="1">
      <c r="A96" s="59" t="s">
        <v>180</v>
      </c>
      <c r="B96" s="54" t="s">
        <v>82</v>
      </c>
      <c r="C96" s="35">
        <f>G96+K96</f>
        <v>48779</v>
      </c>
      <c r="D96" s="35">
        <f>H96+L96</f>
        <v>-19591.799999999992</v>
      </c>
      <c r="E96" s="51"/>
      <c r="F96" s="35"/>
      <c r="G96" s="134">
        <f>G97+G108</f>
        <v>0</v>
      </c>
      <c r="H96" s="134">
        <f>H97+H108</f>
        <v>-8265.5999999999913</v>
      </c>
      <c r="I96" s="139"/>
      <c r="J96" s="134"/>
      <c r="K96" s="160">
        <f>K97+K108</f>
        <v>48779</v>
      </c>
      <c r="L96" s="160">
        <f>L97+L108</f>
        <v>-11326.2</v>
      </c>
      <c r="M96" s="161">
        <f t="shared" ref="M96:M108" si="38">L96/K96*100</f>
        <v>-23.219418192254864</v>
      </c>
      <c r="N96" s="160"/>
    </row>
    <row r="97" spans="1:14" s="4" customFormat="1" ht="14.25" customHeight="1">
      <c r="A97" s="58" t="s">
        <v>237</v>
      </c>
      <c r="B97" s="56" t="s">
        <v>181</v>
      </c>
      <c r="C97" s="162">
        <f>G97+K97-(-75627.9)</f>
        <v>-1752051.3</v>
      </c>
      <c r="D97" s="36">
        <f>H97+L97-(-7043.2)</f>
        <v>-94041.4</v>
      </c>
      <c r="E97" s="57">
        <f t="shared" si="33"/>
        <v>5.3675026524622877</v>
      </c>
      <c r="F97" s="35"/>
      <c r="G97" s="142">
        <f>-1537729</f>
        <v>-1537729</v>
      </c>
      <c r="H97" s="144">
        <v>-73321.399999999994</v>
      </c>
      <c r="I97" s="143">
        <f t="shared" si="29"/>
        <v>4.7681613600315789</v>
      </c>
      <c r="J97" s="142"/>
      <c r="K97" s="158">
        <v>-289950.2</v>
      </c>
      <c r="L97" s="158">
        <v>-27763.200000000001</v>
      </c>
      <c r="M97" s="157">
        <f t="shared" si="38"/>
        <v>9.5751615277382118</v>
      </c>
      <c r="N97" s="158"/>
    </row>
    <row r="98" spans="1:14" ht="0.75" hidden="1" customHeight="1">
      <c r="A98" s="58" t="s">
        <v>182</v>
      </c>
      <c r="B98" s="56" t="s">
        <v>90</v>
      </c>
      <c r="C98" s="162">
        <f t="shared" si="31"/>
        <v>-1369530.9</v>
      </c>
      <c r="D98" s="36">
        <f t="shared" si="32"/>
        <v>0</v>
      </c>
      <c r="E98" s="57">
        <f t="shared" si="33"/>
        <v>0</v>
      </c>
      <c r="F98" s="35">
        <f t="shared" si="37"/>
        <v>0</v>
      </c>
      <c r="G98" s="142">
        <v>-1369530.9</v>
      </c>
      <c r="H98" s="144"/>
      <c r="I98" s="143">
        <f t="shared" si="29"/>
        <v>0</v>
      </c>
      <c r="J98" s="142"/>
      <c r="K98" s="158"/>
      <c r="L98" s="158"/>
      <c r="M98" s="157" t="e">
        <f t="shared" si="38"/>
        <v>#DIV/0!</v>
      </c>
      <c r="N98" s="158"/>
    </row>
    <row r="99" spans="1:14" ht="24" hidden="1">
      <c r="A99" s="58" t="s">
        <v>183</v>
      </c>
      <c r="B99" s="56" t="s">
        <v>65</v>
      </c>
      <c r="C99" s="162">
        <f t="shared" si="31"/>
        <v>0</v>
      </c>
      <c r="D99" s="36">
        <f t="shared" si="32"/>
        <v>0</v>
      </c>
      <c r="E99" s="57" t="e">
        <f t="shared" si="33"/>
        <v>#DIV/0!</v>
      </c>
      <c r="F99" s="35">
        <f t="shared" si="37"/>
        <v>0</v>
      </c>
      <c r="G99" s="142"/>
      <c r="H99" s="144"/>
      <c r="I99" s="143" t="e">
        <f t="shared" si="29"/>
        <v>#DIV/0!</v>
      </c>
      <c r="J99" s="142"/>
      <c r="K99" s="158"/>
      <c r="L99" s="158"/>
      <c r="M99" s="157" t="e">
        <f t="shared" si="38"/>
        <v>#DIV/0!</v>
      </c>
      <c r="N99" s="158"/>
    </row>
    <row r="100" spans="1:14" ht="36" hidden="1">
      <c r="A100" s="58" t="s">
        <v>184</v>
      </c>
      <c r="B100" s="56" t="s">
        <v>185</v>
      </c>
      <c r="C100" s="162">
        <f t="shared" si="31"/>
        <v>0</v>
      </c>
      <c r="D100" s="36">
        <f t="shared" si="32"/>
        <v>0</v>
      </c>
      <c r="E100" s="57" t="e">
        <f t="shared" si="33"/>
        <v>#DIV/0!</v>
      </c>
      <c r="F100" s="35">
        <f t="shared" si="37"/>
        <v>0</v>
      </c>
      <c r="G100" s="142"/>
      <c r="H100" s="144"/>
      <c r="I100" s="143" t="e">
        <f t="shared" si="29"/>
        <v>#DIV/0!</v>
      </c>
      <c r="J100" s="142"/>
      <c r="K100" s="158"/>
      <c r="L100" s="158"/>
      <c r="M100" s="157" t="e">
        <f t="shared" si="38"/>
        <v>#DIV/0!</v>
      </c>
      <c r="N100" s="158"/>
    </row>
    <row r="101" spans="1:14" ht="24" hidden="1">
      <c r="A101" s="58" t="s">
        <v>186</v>
      </c>
      <c r="B101" s="56" t="s">
        <v>187</v>
      </c>
      <c r="C101" s="162">
        <f t="shared" si="31"/>
        <v>0</v>
      </c>
      <c r="D101" s="36">
        <f t="shared" si="32"/>
        <v>0</v>
      </c>
      <c r="E101" s="57" t="e">
        <f t="shared" si="33"/>
        <v>#DIV/0!</v>
      </c>
      <c r="F101" s="35" t="e">
        <f t="shared" si="37"/>
        <v>#DIV/0!</v>
      </c>
      <c r="G101" s="142"/>
      <c r="H101" s="144"/>
      <c r="I101" s="143" t="e">
        <f t="shared" si="29"/>
        <v>#DIV/0!</v>
      </c>
      <c r="J101" s="142"/>
      <c r="K101" s="158"/>
      <c r="L101" s="158"/>
      <c r="M101" s="157" t="e">
        <f t="shared" si="38"/>
        <v>#DIV/0!</v>
      </c>
      <c r="N101" s="158"/>
    </row>
    <row r="102" spans="1:14" ht="36" hidden="1">
      <c r="A102" s="58" t="s">
        <v>188</v>
      </c>
      <c r="B102" s="56" t="s">
        <v>30</v>
      </c>
      <c r="C102" s="162">
        <f t="shared" si="31"/>
        <v>0</v>
      </c>
      <c r="D102" s="36">
        <f t="shared" si="32"/>
        <v>0</v>
      </c>
      <c r="E102" s="57" t="e">
        <f t="shared" si="33"/>
        <v>#DIV/0!</v>
      </c>
      <c r="F102" s="35" t="e">
        <f t="shared" si="37"/>
        <v>#DIV/0!</v>
      </c>
      <c r="G102" s="142"/>
      <c r="H102" s="144"/>
      <c r="I102" s="143" t="e">
        <f t="shared" si="29"/>
        <v>#DIV/0!</v>
      </c>
      <c r="J102" s="142"/>
      <c r="K102" s="158"/>
      <c r="L102" s="158"/>
      <c r="M102" s="157" t="e">
        <f t="shared" si="38"/>
        <v>#DIV/0!</v>
      </c>
      <c r="N102" s="158"/>
    </row>
    <row r="103" spans="1:14" ht="18.75" hidden="1" customHeight="1">
      <c r="A103" s="58" t="s">
        <v>189</v>
      </c>
      <c r="B103" s="56" t="s">
        <v>190</v>
      </c>
      <c r="C103" s="162">
        <f t="shared" si="31"/>
        <v>0</v>
      </c>
      <c r="D103" s="36">
        <f t="shared" si="32"/>
        <v>0</v>
      </c>
      <c r="E103" s="57" t="e">
        <f t="shared" si="33"/>
        <v>#DIV/0!</v>
      </c>
      <c r="F103" s="35" t="e">
        <f t="shared" si="37"/>
        <v>#DIV/0!</v>
      </c>
      <c r="G103" s="142"/>
      <c r="H103" s="144"/>
      <c r="I103" s="143" t="e">
        <f t="shared" si="29"/>
        <v>#DIV/0!</v>
      </c>
      <c r="J103" s="142"/>
      <c r="K103" s="158"/>
      <c r="L103" s="158"/>
      <c r="M103" s="157" t="e">
        <f t="shared" si="38"/>
        <v>#DIV/0!</v>
      </c>
      <c r="N103" s="158"/>
    </row>
    <row r="104" spans="1:14" ht="24" hidden="1">
      <c r="A104" s="58" t="s">
        <v>191</v>
      </c>
      <c r="B104" s="56" t="s">
        <v>47</v>
      </c>
      <c r="C104" s="162">
        <f t="shared" si="31"/>
        <v>0</v>
      </c>
      <c r="D104" s="36">
        <f t="shared" si="32"/>
        <v>0</v>
      </c>
      <c r="E104" s="57" t="e">
        <f t="shared" si="33"/>
        <v>#DIV/0!</v>
      </c>
      <c r="F104" s="35" t="e">
        <f t="shared" si="37"/>
        <v>#DIV/0!</v>
      </c>
      <c r="G104" s="142"/>
      <c r="H104" s="144"/>
      <c r="I104" s="143" t="e">
        <f t="shared" si="29"/>
        <v>#DIV/0!</v>
      </c>
      <c r="J104" s="142"/>
      <c r="K104" s="158"/>
      <c r="L104" s="158"/>
      <c r="M104" s="157" t="e">
        <f t="shared" si="38"/>
        <v>#DIV/0!</v>
      </c>
      <c r="N104" s="158"/>
    </row>
    <row r="105" spans="1:14" ht="24" hidden="1">
      <c r="A105" s="58" t="s">
        <v>192</v>
      </c>
      <c r="B105" s="56" t="s">
        <v>193</v>
      </c>
      <c r="C105" s="162">
        <f t="shared" si="31"/>
        <v>0</v>
      </c>
      <c r="D105" s="36">
        <f t="shared" si="32"/>
        <v>0</v>
      </c>
      <c r="E105" s="57" t="e">
        <f t="shared" si="33"/>
        <v>#DIV/0!</v>
      </c>
      <c r="F105" s="35">
        <f t="shared" si="37"/>
        <v>0</v>
      </c>
      <c r="G105" s="142"/>
      <c r="H105" s="144"/>
      <c r="I105" s="143" t="e">
        <f t="shared" si="29"/>
        <v>#DIV/0!</v>
      </c>
      <c r="J105" s="142"/>
      <c r="K105" s="158"/>
      <c r="L105" s="158"/>
      <c r="M105" s="157" t="e">
        <f t="shared" si="38"/>
        <v>#DIV/0!</v>
      </c>
      <c r="N105" s="158"/>
    </row>
    <row r="106" spans="1:14" ht="48" hidden="1">
      <c r="A106" s="58" t="s">
        <v>194</v>
      </c>
      <c r="B106" s="56" t="s">
        <v>195</v>
      </c>
      <c r="C106" s="162">
        <f t="shared" si="31"/>
        <v>0</v>
      </c>
      <c r="D106" s="36">
        <f t="shared" si="32"/>
        <v>0</v>
      </c>
      <c r="E106" s="57" t="e">
        <f t="shared" si="33"/>
        <v>#DIV/0!</v>
      </c>
      <c r="F106" s="35" t="e">
        <f t="shared" si="37"/>
        <v>#DIV/0!</v>
      </c>
      <c r="G106" s="142"/>
      <c r="H106" s="144"/>
      <c r="I106" s="143" t="e">
        <f t="shared" si="29"/>
        <v>#DIV/0!</v>
      </c>
      <c r="J106" s="142"/>
      <c r="K106" s="158"/>
      <c r="L106" s="158"/>
      <c r="M106" s="157" t="e">
        <f t="shared" si="38"/>
        <v>#DIV/0!</v>
      </c>
      <c r="N106" s="158"/>
    </row>
    <row r="107" spans="1:14" ht="84" hidden="1">
      <c r="A107" s="58" t="s">
        <v>196</v>
      </c>
      <c r="B107" s="56" t="s">
        <v>197</v>
      </c>
      <c r="C107" s="162">
        <f t="shared" si="31"/>
        <v>0</v>
      </c>
      <c r="D107" s="36">
        <f t="shared" si="32"/>
        <v>0</v>
      </c>
      <c r="E107" s="57" t="e">
        <f t="shared" si="33"/>
        <v>#DIV/0!</v>
      </c>
      <c r="F107" s="35" t="e">
        <f t="shared" si="37"/>
        <v>#DIV/0!</v>
      </c>
      <c r="G107" s="142"/>
      <c r="H107" s="144"/>
      <c r="I107" s="143" t="e">
        <f t="shared" si="29"/>
        <v>#DIV/0!</v>
      </c>
      <c r="J107" s="142"/>
      <c r="K107" s="158"/>
      <c r="L107" s="158"/>
      <c r="M107" s="157" t="e">
        <f t="shared" si="38"/>
        <v>#DIV/0!</v>
      </c>
      <c r="N107" s="158"/>
    </row>
    <row r="108" spans="1:14" ht="15" customHeight="1">
      <c r="A108" s="58" t="s">
        <v>198</v>
      </c>
      <c r="B108" s="56" t="s">
        <v>199</v>
      </c>
      <c r="C108" s="162">
        <f>G108+K108-75627.9</f>
        <v>1800830.3</v>
      </c>
      <c r="D108" s="36">
        <f>H108+L108-7043.2</f>
        <v>74449.600000000006</v>
      </c>
      <c r="E108" s="57">
        <f t="shared" si="33"/>
        <v>4.1341818826571277</v>
      </c>
      <c r="F108" s="35"/>
      <c r="G108" s="142">
        <f>1537729</f>
        <v>1537729</v>
      </c>
      <c r="H108" s="144">
        <v>65055.8</v>
      </c>
      <c r="I108" s="143">
        <f t="shared" si="29"/>
        <v>4.2306414199120912</v>
      </c>
      <c r="J108" s="142"/>
      <c r="K108" s="158">
        <v>338729.2</v>
      </c>
      <c r="L108" s="158">
        <v>16437</v>
      </c>
      <c r="M108" s="157">
        <f t="shared" si="38"/>
        <v>4.8525488797540923</v>
      </c>
      <c r="N108" s="158"/>
    </row>
    <row r="109" spans="1:14">
      <c r="F109" s="27"/>
      <c r="G109" s="27"/>
      <c r="K109" s="28"/>
      <c r="L109" s="28"/>
      <c r="M109" s="28"/>
      <c r="N109" s="28"/>
    </row>
    <row r="110" spans="1:14">
      <c r="F110" s="27"/>
      <c r="G110" s="27"/>
      <c r="K110" s="28"/>
      <c r="L110" s="28"/>
      <c r="M110" s="28"/>
      <c r="N110" s="28"/>
    </row>
    <row r="111" spans="1:14">
      <c r="A111" s="18" t="s">
        <v>246</v>
      </c>
      <c r="C111" s="4" t="s">
        <v>247</v>
      </c>
      <c r="K111" s="28"/>
      <c r="L111" s="28"/>
      <c r="M111" s="28"/>
      <c r="N111" s="28"/>
    </row>
    <row r="114" spans="1:1">
      <c r="A114" s="18" t="s">
        <v>243</v>
      </c>
    </row>
  </sheetData>
  <mergeCells count="16">
    <mergeCell ref="A63:C63"/>
    <mergeCell ref="V63:W63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2:F63"/>
    <mergeCell ref="I62:I63"/>
    <mergeCell ref="M62:M63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5"/>
  <cols>
    <col min="1" max="1" width="27.5703125" style="64" customWidth="1"/>
    <col min="2" max="2" width="9.7109375" style="64" customWidth="1"/>
    <col min="3" max="3" width="12.5703125" style="64" customWidth="1"/>
    <col min="4" max="4" width="12.5703125" style="105" customWidth="1"/>
    <col min="5" max="11" width="12.5703125" style="107" customWidth="1"/>
    <col min="12" max="12" width="9.140625" style="107"/>
    <col min="13" max="16384" width="9.140625" style="64"/>
  </cols>
  <sheetData>
    <row r="1" spans="1:19" s="107" customFormat="1" ht="15.75">
      <c r="A1" s="112" t="s">
        <v>250</v>
      </c>
      <c r="B1" s="11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9" ht="15.75">
      <c r="A2" s="65" t="s">
        <v>200</v>
      </c>
      <c r="B2" s="66"/>
      <c r="C2" s="63"/>
      <c r="D2" s="61"/>
      <c r="E2" s="62"/>
      <c r="F2" s="62"/>
      <c r="G2" s="62"/>
      <c r="H2" s="62"/>
      <c r="I2" s="62"/>
      <c r="J2" s="62"/>
      <c r="K2" s="67" t="s">
        <v>201</v>
      </c>
      <c r="L2" s="62"/>
      <c r="M2" s="63"/>
    </row>
    <row r="3" spans="1:19">
      <c r="A3" s="68"/>
      <c r="B3" s="69"/>
      <c r="C3" s="191" t="s">
        <v>132</v>
      </c>
      <c r="D3" s="192"/>
      <c r="E3" s="193"/>
      <c r="F3" s="194" t="s">
        <v>128</v>
      </c>
      <c r="G3" s="195"/>
      <c r="H3" s="196"/>
      <c r="I3" s="197" t="s">
        <v>129</v>
      </c>
      <c r="J3" s="198"/>
      <c r="K3" s="199"/>
      <c r="L3" s="62"/>
      <c r="M3" s="63"/>
    </row>
    <row r="4" spans="1:19" ht="33.75">
      <c r="A4" s="70" t="s">
        <v>202</v>
      </c>
      <c r="B4" s="70" t="s">
        <v>252</v>
      </c>
      <c r="C4" s="70" t="s">
        <v>203</v>
      </c>
      <c r="D4" s="70" t="s">
        <v>204</v>
      </c>
      <c r="E4" s="71" t="s">
        <v>130</v>
      </c>
      <c r="F4" s="71" t="s">
        <v>205</v>
      </c>
      <c r="G4" s="71" t="s">
        <v>206</v>
      </c>
      <c r="H4" s="71" t="s">
        <v>130</v>
      </c>
      <c r="I4" s="145" t="s">
        <v>207</v>
      </c>
      <c r="J4" s="145" t="s">
        <v>208</v>
      </c>
      <c r="K4" s="145" t="s">
        <v>130</v>
      </c>
      <c r="L4" s="72"/>
      <c r="M4" s="73"/>
    </row>
    <row r="5" spans="1:19">
      <c r="A5" s="123">
        <v>1</v>
      </c>
      <c r="B5" s="123">
        <v>2</v>
      </c>
      <c r="C5" s="123">
        <v>3</v>
      </c>
      <c r="D5" s="123">
        <v>4</v>
      </c>
      <c r="E5" s="124">
        <v>5</v>
      </c>
      <c r="F5" s="124">
        <v>6</v>
      </c>
      <c r="G5" s="124">
        <v>7</v>
      </c>
      <c r="H5" s="124">
        <v>8</v>
      </c>
      <c r="I5" s="146">
        <v>9</v>
      </c>
      <c r="J5" s="146">
        <v>10</v>
      </c>
      <c r="K5" s="147">
        <v>11</v>
      </c>
      <c r="L5" s="74"/>
      <c r="M5" s="75"/>
    </row>
    <row r="6" spans="1:19" ht="22.5" customHeight="1">
      <c r="A6" s="76" t="s">
        <v>209</v>
      </c>
      <c r="B6" s="125">
        <v>210</v>
      </c>
      <c r="C6" s="1">
        <f>F6+I6</f>
        <v>1161593.3</v>
      </c>
      <c r="D6" s="1">
        <f>G6+J6</f>
        <v>45629.5</v>
      </c>
      <c r="E6" s="132">
        <f>D6/C6*100</f>
        <v>3.9281820926480893</v>
      </c>
      <c r="F6" s="128">
        <f>F7+F8+F9</f>
        <v>1026267.2</v>
      </c>
      <c r="G6" s="128">
        <f t="shared" ref="G6" si="0">G7+G8+G9</f>
        <v>34929.5</v>
      </c>
      <c r="H6" s="131">
        <f>G6/F6*100</f>
        <v>3.4035483156823094</v>
      </c>
      <c r="I6" s="148">
        <f>I7+I8+I9</f>
        <v>135326.1</v>
      </c>
      <c r="J6" s="148">
        <f>J7+J8+J9</f>
        <v>10699.999999999998</v>
      </c>
      <c r="K6" s="149">
        <f>J6/I6*100</f>
        <v>7.906826547133182</v>
      </c>
      <c r="L6" s="77"/>
      <c r="M6" s="78"/>
    </row>
    <row r="7" spans="1:19" ht="14.25" customHeight="1">
      <c r="A7" s="79" t="s">
        <v>210</v>
      </c>
      <c r="B7" s="126">
        <v>211</v>
      </c>
      <c r="C7" s="2">
        <f>F7+I7</f>
        <v>890288.3</v>
      </c>
      <c r="D7" s="2">
        <f>G7+J7</f>
        <v>40803.199999999997</v>
      </c>
      <c r="E7" s="132">
        <f t="shared" ref="E7:E11" si="1">D7/C7*100</f>
        <v>4.5831445836140938</v>
      </c>
      <c r="F7" s="129">
        <v>786800</v>
      </c>
      <c r="G7" s="129">
        <v>32094.400000000001</v>
      </c>
      <c r="H7" s="131">
        <f t="shared" ref="H7:H11" si="2">G7/F7*100</f>
        <v>4.0791052364006104</v>
      </c>
      <c r="I7" s="150">
        <v>103488.3</v>
      </c>
      <c r="J7" s="150">
        <v>8708.7999999999993</v>
      </c>
      <c r="K7" s="149">
        <f t="shared" ref="K7:K9" si="3">J7/I7*100</f>
        <v>8.4152508061297748</v>
      </c>
      <c r="L7" s="80"/>
      <c r="M7" s="78"/>
    </row>
    <row r="8" spans="1:19" ht="15" customHeight="1">
      <c r="A8" s="79" t="s">
        <v>211</v>
      </c>
      <c r="B8" s="126">
        <v>212</v>
      </c>
      <c r="C8" s="2">
        <f t="shared" ref="C8:C9" si="4">F8+I8</f>
        <v>2505</v>
      </c>
      <c r="D8" s="2">
        <f t="shared" ref="D8:D9" si="5">G8+J8</f>
        <v>176.20000000000002</v>
      </c>
      <c r="E8" s="132">
        <f t="shared" si="1"/>
        <v>7.0339321357285431</v>
      </c>
      <c r="F8" s="129">
        <v>1897.6</v>
      </c>
      <c r="G8" s="129">
        <v>162.4</v>
      </c>
      <c r="H8" s="131">
        <f t="shared" si="2"/>
        <v>8.5581787521079278</v>
      </c>
      <c r="I8" s="150">
        <v>607.4</v>
      </c>
      <c r="J8" s="150">
        <v>13.8</v>
      </c>
      <c r="K8" s="149">
        <f t="shared" si="3"/>
        <v>2.2719789265722752</v>
      </c>
      <c r="L8" s="80"/>
      <c r="M8" s="78"/>
    </row>
    <row r="9" spans="1:19" ht="13.5" customHeight="1">
      <c r="A9" s="79" t="s">
        <v>212</v>
      </c>
      <c r="B9" s="126">
        <v>213</v>
      </c>
      <c r="C9" s="2">
        <f t="shared" si="4"/>
        <v>268800</v>
      </c>
      <c r="D9" s="2">
        <f t="shared" si="5"/>
        <v>4650.1000000000004</v>
      </c>
      <c r="E9" s="132">
        <f t="shared" si="1"/>
        <v>1.7299479166666669</v>
      </c>
      <c r="F9" s="129">
        <v>237569.6</v>
      </c>
      <c r="G9" s="129">
        <v>2672.7</v>
      </c>
      <c r="H9" s="131">
        <f t="shared" si="2"/>
        <v>1.12501767902964</v>
      </c>
      <c r="I9" s="150">
        <v>31230.400000000001</v>
      </c>
      <c r="J9" s="150">
        <v>1977.4</v>
      </c>
      <c r="K9" s="149">
        <f t="shared" si="3"/>
        <v>6.331651211639941</v>
      </c>
      <c r="L9" s="80"/>
      <c r="M9" s="78"/>
    </row>
    <row r="10" spans="1:19" ht="14.25" customHeight="1">
      <c r="A10" s="76" t="s">
        <v>213</v>
      </c>
      <c r="B10" s="125">
        <v>223</v>
      </c>
      <c r="C10" s="1">
        <f>F10+I10</f>
        <v>70255.399999999994</v>
      </c>
      <c r="D10" s="1">
        <f>G10+J10</f>
        <v>2041.9</v>
      </c>
      <c r="E10" s="132">
        <f t="shared" si="1"/>
        <v>2.9063958072973755</v>
      </c>
      <c r="F10" s="129">
        <v>70255.399999999994</v>
      </c>
      <c r="G10" s="129">
        <v>2041.9</v>
      </c>
      <c r="H10" s="131">
        <f t="shared" si="2"/>
        <v>2.9063958072973755</v>
      </c>
      <c r="I10" s="150"/>
      <c r="J10" s="150"/>
      <c r="K10" s="149"/>
      <c r="L10" s="80"/>
      <c r="M10" s="78"/>
    </row>
    <row r="11" spans="1:19" s="82" customFormat="1" ht="21.75" customHeight="1">
      <c r="A11" s="76" t="s">
        <v>214</v>
      </c>
      <c r="B11" s="125">
        <v>241</v>
      </c>
      <c r="C11" s="1">
        <f>F11+I11</f>
        <v>79089</v>
      </c>
      <c r="D11" s="1">
        <f t="shared" ref="D11" si="6">G11+J11</f>
        <v>3381.3</v>
      </c>
      <c r="E11" s="132">
        <f t="shared" si="1"/>
        <v>4.2753100936919166</v>
      </c>
      <c r="F11" s="130">
        <v>79089</v>
      </c>
      <c r="G11" s="130">
        <v>3381.3</v>
      </c>
      <c r="H11" s="131">
        <f t="shared" si="2"/>
        <v>4.2753100936919166</v>
      </c>
      <c r="I11" s="148"/>
      <c r="J11" s="148"/>
      <c r="K11" s="149"/>
      <c r="L11" s="77"/>
      <c r="M11" s="81"/>
    </row>
    <row r="12" spans="1:19">
      <c r="A12" s="200" t="s">
        <v>215</v>
      </c>
      <c r="B12" s="201"/>
      <c r="C12" s="201"/>
      <c r="D12" s="201"/>
      <c r="E12" s="201"/>
      <c r="F12" s="83"/>
      <c r="G12" s="83"/>
      <c r="H12" s="83"/>
      <c r="I12" s="83"/>
      <c r="J12" s="83"/>
      <c r="K12" s="83"/>
      <c r="L12" s="83"/>
      <c r="M12" s="84"/>
    </row>
    <row r="13" spans="1:19">
      <c r="A13" s="85"/>
      <c r="B13" s="86"/>
      <c r="C13" s="86"/>
      <c r="D13" s="86"/>
      <c r="E13" s="87"/>
      <c r="F13" s="83"/>
      <c r="G13" s="83"/>
      <c r="H13" s="83"/>
      <c r="I13" s="83"/>
      <c r="J13" s="83"/>
      <c r="K13" s="67" t="s">
        <v>201</v>
      </c>
      <c r="L13" s="83"/>
      <c r="M13" s="84"/>
    </row>
    <row r="14" spans="1:19">
      <c r="A14" s="88"/>
      <c r="B14" s="88"/>
      <c r="C14" s="202" t="s">
        <v>216</v>
      </c>
      <c r="D14" s="202"/>
      <c r="E14" s="202"/>
      <c r="F14" s="202" t="s">
        <v>248</v>
      </c>
      <c r="G14" s="202"/>
      <c r="H14" s="202"/>
      <c r="I14" s="202" t="s">
        <v>251</v>
      </c>
      <c r="J14" s="202"/>
      <c r="K14" s="202"/>
      <c r="L14" s="83"/>
      <c r="M14" s="84"/>
    </row>
    <row r="15" spans="1:19">
      <c r="A15" s="188" t="s">
        <v>217</v>
      </c>
      <c r="B15" s="190" t="s">
        <v>252</v>
      </c>
      <c r="C15" s="186" t="s">
        <v>218</v>
      </c>
      <c r="D15" s="186" t="s">
        <v>219</v>
      </c>
      <c r="E15" s="186" t="s">
        <v>220</v>
      </c>
      <c r="F15" s="186" t="s">
        <v>218</v>
      </c>
      <c r="G15" s="186" t="s">
        <v>219</v>
      </c>
      <c r="H15" s="186" t="s">
        <v>220</v>
      </c>
      <c r="I15" s="186" t="s">
        <v>218</v>
      </c>
      <c r="J15" s="186" t="s">
        <v>219</v>
      </c>
      <c r="K15" s="186" t="s">
        <v>220</v>
      </c>
      <c r="L15" s="185"/>
      <c r="M15" s="185"/>
      <c r="N15" s="89"/>
      <c r="O15" s="89"/>
      <c r="P15" s="89"/>
      <c r="Q15" s="89"/>
      <c r="R15" s="89"/>
      <c r="S15" s="89"/>
    </row>
    <row r="16" spans="1:19">
      <c r="A16" s="189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90"/>
      <c r="M16" s="91"/>
      <c r="N16" s="89"/>
      <c r="O16" s="89"/>
      <c r="P16" s="89"/>
      <c r="Q16" s="89"/>
      <c r="R16" s="89"/>
      <c r="S16" s="89"/>
    </row>
    <row r="17" spans="1:19">
      <c r="A17" s="123">
        <v>1</v>
      </c>
      <c r="B17" s="123">
        <v>2</v>
      </c>
      <c r="C17" s="123">
        <v>3</v>
      </c>
      <c r="D17" s="123">
        <v>4</v>
      </c>
      <c r="E17" s="124">
        <v>5</v>
      </c>
      <c r="F17" s="124">
        <v>6</v>
      </c>
      <c r="G17" s="124">
        <v>7</v>
      </c>
      <c r="H17" s="124">
        <v>8</v>
      </c>
      <c r="I17" s="124">
        <v>9</v>
      </c>
      <c r="J17" s="124">
        <v>10</v>
      </c>
      <c r="K17" s="124">
        <v>11</v>
      </c>
      <c r="L17" s="92"/>
      <c r="M17" s="93"/>
      <c r="N17" s="89"/>
      <c r="O17" s="89"/>
      <c r="P17" s="89"/>
      <c r="Q17" s="89"/>
      <c r="R17" s="89"/>
      <c r="S17" s="89"/>
    </row>
    <row r="18" spans="1:19" ht="28.5" customHeight="1">
      <c r="A18" s="94" t="s">
        <v>221</v>
      </c>
      <c r="B18" s="95"/>
      <c r="C18" s="97">
        <f>D18+E18</f>
        <v>68135.499999999985</v>
      </c>
      <c r="D18" s="96">
        <f>D20+D21+D22+D23+D24+D25+D26+D27+D28+D29+D30+D31+D32+D33</f>
        <v>63018.799999999988</v>
      </c>
      <c r="E18" s="96">
        <f>E20+E21+E22+E23+E24+E25+E26+E27+E28+E29+E30+E31+E32+E33</f>
        <v>5116.7000000000007</v>
      </c>
      <c r="F18" s="98">
        <f>G18+H18</f>
        <v>34872.9</v>
      </c>
      <c r="G18" s="98">
        <f>G20+G21+G22+G23+G24+G25+G26+G27+G28+G29+G30+G31+G32+G33</f>
        <v>33949.800000000003</v>
      </c>
      <c r="H18" s="98">
        <f>H20+H21+H22+H23+H24+H25+H26+H27+H28+H29+H30+H31+H32+H33</f>
        <v>923.1</v>
      </c>
      <c r="I18" s="121">
        <f>J18+K18</f>
        <v>34015.4</v>
      </c>
      <c r="J18" s="121">
        <f>J20+J21+J22+J23+J24+J25+J26+J27+J28+J29+J30+J31+J32+J33</f>
        <v>32862.5</v>
      </c>
      <c r="K18" s="121">
        <f>K20+K21+K22+K23+K24+K25+K26+K27+K28+K29+K30+K31+K32+K33</f>
        <v>1152.9000000000001</v>
      </c>
      <c r="L18" s="99"/>
      <c r="M18" s="100"/>
      <c r="N18" s="89"/>
      <c r="O18" s="89"/>
      <c r="P18" s="89"/>
      <c r="Q18" s="89"/>
      <c r="R18" s="89"/>
      <c r="S18" s="89"/>
    </row>
    <row r="19" spans="1:19" ht="12" customHeight="1">
      <c r="A19" s="101" t="s">
        <v>222</v>
      </c>
      <c r="B19" s="127"/>
      <c r="C19" s="97"/>
      <c r="D19" s="96"/>
      <c r="E19" s="96"/>
      <c r="F19" s="98"/>
      <c r="G19" s="98"/>
      <c r="H19" s="98"/>
      <c r="I19" s="121"/>
      <c r="J19" s="121"/>
      <c r="K19" s="121"/>
      <c r="L19" s="99"/>
      <c r="M19" s="102"/>
      <c r="N19" s="89"/>
      <c r="O19" s="89"/>
      <c r="P19" s="89"/>
      <c r="Q19" s="89"/>
      <c r="R19" s="89"/>
      <c r="S19" s="89"/>
    </row>
    <row r="20" spans="1:19" ht="14.25" customHeight="1">
      <c r="A20" s="101" t="s">
        <v>223</v>
      </c>
      <c r="B20" s="126">
        <v>211</v>
      </c>
      <c r="C20" s="97">
        <f>D20+E20</f>
        <v>0</v>
      </c>
      <c r="D20" s="96">
        <v>0</v>
      </c>
      <c r="E20" s="96"/>
      <c r="F20" s="98">
        <f t="shared" ref="F20:F33" si="7">G20+H20</f>
        <v>220.9</v>
      </c>
      <c r="G20" s="103"/>
      <c r="H20" s="103">
        <v>220.9</v>
      </c>
      <c r="I20" s="121">
        <f t="shared" ref="I20:I33" si="8">J20+K20</f>
        <v>247.3</v>
      </c>
      <c r="J20" s="122">
        <v>0</v>
      </c>
      <c r="K20" s="122">
        <v>247.3</v>
      </c>
      <c r="L20" s="99"/>
      <c r="M20" s="102"/>
      <c r="N20" s="89"/>
      <c r="O20" s="89"/>
      <c r="P20" s="89"/>
      <c r="Q20" s="89"/>
      <c r="R20" s="89"/>
      <c r="S20" s="89"/>
    </row>
    <row r="21" spans="1:19" ht="12" customHeight="1">
      <c r="A21" s="101" t="s">
        <v>224</v>
      </c>
      <c r="B21" s="126">
        <v>212</v>
      </c>
      <c r="C21" s="97">
        <f t="shared" ref="C21:C33" si="9">D21+E21</f>
        <v>378.2</v>
      </c>
      <c r="D21" s="96">
        <v>368.8</v>
      </c>
      <c r="E21" s="96">
        <v>9.4</v>
      </c>
      <c r="F21" s="98">
        <f t="shared" si="7"/>
        <v>354</v>
      </c>
      <c r="G21" s="103">
        <v>354</v>
      </c>
      <c r="H21" s="103"/>
      <c r="I21" s="121">
        <f t="shared" si="8"/>
        <v>355.1</v>
      </c>
      <c r="J21" s="122">
        <v>355.1</v>
      </c>
      <c r="K21" s="122">
        <v>0</v>
      </c>
      <c r="L21" s="99"/>
      <c r="M21" s="102"/>
      <c r="N21" s="89"/>
      <c r="O21" s="89"/>
      <c r="P21" s="89"/>
      <c r="Q21" s="89"/>
      <c r="R21" s="89"/>
      <c r="S21" s="89"/>
    </row>
    <row r="22" spans="1:19" ht="22.5" customHeight="1">
      <c r="A22" s="101" t="s">
        <v>225</v>
      </c>
      <c r="B22" s="126">
        <v>213</v>
      </c>
      <c r="C22" s="97">
        <f t="shared" si="9"/>
        <v>0</v>
      </c>
      <c r="D22" s="96">
        <v>0</v>
      </c>
      <c r="E22" s="96"/>
      <c r="F22" s="98">
        <f t="shared" si="7"/>
        <v>66.7</v>
      </c>
      <c r="G22" s="103">
        <v>0</v>
      </c>
      <c r="H22" s="103">
        <v>66.7</v>
      </c>
      <c r="I22" s="121">
        <f t="shared" si="8"/>
        <v>86.8</v>
      </c>
      <c r="J22" s="122"/>
      <c r="K22" s="122">
        <v>86.8</v>
      </c>
      <c r="L22" s="99"/>
      <c r="M22" s="102"/>
      <c r="N22" s="89"/>
      <c r="O22" s="89"/>
      <c r="P22" s="89"/>
      <c r="Q22" s="89"/>
      <c r="R22" s="89"/>
      <c r="S22" s="89"/>
    </row>
    <row r="23" spans="1:19" ht="17.25" customHeight="1">
      <c r="A23" s="101" t="s">
        <v>226</v>
      </c>
      <c r="B23" s="126">
        <v>221</v>
      </c>
      <c r="C23" s="97">
        <f t="shared" si="9"/>
        <v>27.5</v>
      </c>
      <c r="D23" s="96">
        <v>1</v>
      </c>
      <c r="E23" s="96">
        <v>26.5</v>
      </c>
      <c r="F23" s="98">
        <f t="shared" si="7"/>
        <v>0</v>
      </c>
      <c r="G23" s="103">
        <v>0</v>
      </c>
      <c r="H23" s="103"/>
      <c r="I23" s="121">
        <f t="shared" si="8"/>
        <v>5.0999999999999996</v>
      </c>
      <c r="J23" s="122">
        <v>5.0999999999999996</v>
      </c>
      <c r="K23" s="122">
        <v>0</v>
      </c>
      <c r="L23" s="99"/>
      <c r="M23" s="102"/>
      <c r="N23" s="89"/>
      <c r="O23" s="89"/>
      <c r="P23" s="89"/>
      <c r="Q23" s="89"/>
      <c r="R23" s="89"/>
      <c r="S23" s="89"/>
    </row>
    <row r="24" spans="1:19" ht="16.5" customHeight="1">
      <c r="A24" s="101" t="s">
        <v>227</v>
      </c>
      <c r="B24" s="126">
        <v>222</v>
      </c>
      <c r="C24" s="97">
        <f t="shared" si="9"/>
        <v>746.2</v>
      </c>
      <c r="D24" s="96">
        <v>562.70000000000005</v>
      </c>
      <c r="E24" s="96">
        <v>183.5</v>
      </c>
      <c r="F24" s="98">
        <f t="shared" si="7"/>
        <v>137.9</v>
      </c>
      <c r="G24" s="103">
        <v>137.9</v>
      </c>
      <c r="H24" s="103"/>
      <c r="I24" s="121">
        <f t="shared" si="8"/>
        <v>137.9</v>
      </c>
      <c r="J24" s="122">
        <v>137.9</v>
      </c>
      <c r="K24" s="122">
        <v>0</v>
      </c>
      <c r="L24" s="99"/>
      <c r="M24" s="102"/>
      <c r="N24" s="89"/>
      <c r="O24" s="89"/>
      <c r="P24" s="89"/>
      <c r="Q24" s="89"/>
      <c r="R24" s="89"/>
      <c r="S24" s="89"/>
    </row>
    <row r="25" spans="1:19" ht="15" customHeight="1">
      <c r="A25" s="101" t="s">
        <v>228</v>
      </c>
      <c r="B25" s="126">
        <v>223</v>
      </c>
      <c r="C25" s="97">
        <f t="shared" si="9"/>
        <v>36706.9</v>
      </c>
      <c r="D25" s="96">
        <v>34424.5</v>
      </c>
      <c r="E25" s="96">
        <v>2282.4</v>
      </c>
      <c r="F25" s="98">
        <f t="shared" si="7"/>
        <v>17018.3</v>
      </c>
      <c r="G25" s="103">
        <v>16583.099999999999</v>
      </c>
      <c r="H25" s="103">
        <v>435.2</v>
      </c>
      <c r="I25" s="121">
        <f t="shared" si="8"/>
        <v>17176.2</v>
      </c>
      <c r="J25" s="122">
        <v>16557.7</v>
      </c>
      <c r="K25" s="122">
        <v>618.5</v>
      </c>
      <c r="L25" s="99"/>
      <c r="M25" s="102"/>
      <c r="N25" s="89"/>
      <c r="O25" s="89"/>
      <c r="P25" s="89"/>
      <c r="Q25" s="89"/>
      <c r="R25" s="89"/>
      <c r="S25" s="89"/>
    </row>
    <row r="26" spans="1:19" ht="33" customHeight="1">
      <c r="A26" s="101" t="s">
        <v>229</v>
      </c>
      <c r="B26" s="126">
        <v>224</v>
      </c>
      <c r="C26" s="97">
        <f t="shared" si="9"/>
        <v>2110.1999999999998</v>
      </c>
      <c r="D26" s="96">
        <v>925.2</v>
      </c>
      <c r="E26" s="96">
        <v>1185</v>
      </c>
      <c r="F26" s="98">
        <f t="shared" si="7"/>
        <v>1082.4000000000001</v>
      </c>
      <c r="G26" s="103">
        <v>885.2</v>
      </c>
      <c r="H26" s="103">
        <v>197.2</v>
      </c>
      <c r="I26" s="121">
        <f t="shared" si="8"/>
        <v>1022.0999999999999</v>
      </c>
      <c r="J26" s="122">
        <v>824.9</v>
      </c>
      <c r="K26" s="122">
        <v>197.2</v>
      </c>
      <c r="L26" s="99"/>
      <c r="M26" s="102"/>
      <c r="N26" s="89"/>
      <c r="O26" s="89"/>
      <c r="P26" s="89"/>
      <c r="Q26" s="89"/>
      <c r="R26" s="89"/>
      <c r="S26" s="89"/>
    </row>
    <row r="27" spans="1:19" ht="30.75" customHeight="1">
      <c r="A27" s="101" t="s">
        <v>230</v>
      </c>
      <c r="B27" s="126">
        <v>225</v>
      </c>
      <c r="C27" s="97">
        <f t="shared" si="9"/>
        <v>6754.5999999999995</v>
      </c>
      <c r="D27" s="96">
        <v>6507.2</v>
      </c>
      <c r="E27" s="96">
        <v>247.4</v>
      </c>
      <c r="F27" s="98">
        <f t="shared" si="7"/>
        <v>5731.5</v>
      </c>
      <c r="G27" s="103">
        <v>5729.3</v>
      </c>
      <c r="H27" s="103">
        <v>2.2000000000000002</v>
      </c>
      <c r="I27" s="121">
        <f t="shared" si="8"/>
        <v>4918.3</v>
      </c>
      <c r="J27" s="122">
        <v>4916.1000000000004</v>
      </c>
      <c r="K27" s="122">
        <v>2.2000000000000002</v>
      </c>
      <c r="L27" s="99"/>
      <c r="M27" s="102"/>
      <c r="N27" s="89"/>
      <c r="O27" s="89"/>
      <c r="P27" s="89"/>
      <c r="Q27" s="89"/>
      <c r="R27" s="89"/>
      <c r="S27" s="89"/>
    </row>
    <row r="28" spans="1:19" ht="17.25" customHeight="1">
      <c r="A28" s="101" t="s">
        <v>231</v>
      </c>
      <c r="B28" s="126">
        <v>226</v>
      </c>
      <c r="C28" s="97">
        <f t="shared" si="9"/>
        <v>2217.5</v>
      </c>
      <c r="D28" s="96">
        <v>1965.1</v>
      </c>
      <c r="E28" s="96">
        <v>252.4</v>
      </c>
      <c r="F28" s="98">
        <f t="shared" si="7"/>
        <v>803.2</v>
      </c>
      <c r="G28" s="103">
        <v>803.2</v>
      </c>
      <c r="H28" s="103"/>
      <c r="I28" s="121">
        <f t="shared" si="8"/>
        <v>786.3</v>
      </c>
      <c r="J28" s="122">
        <v>786.3</v>
      </c>
      <c r="K28" s="122">
        <v>0</v>
      </c>
      <c r="L28" s="99"/>
      <c r="M28" s="102"/>
      <c r="N28" s="89"/>
      <c r="O28" s="89"/>
      <c r="P28" s="89"/>
      <c r="Q28" s="89"/>
      <c r="R28" s="89"/>
      <c r="S28" s="89"/>
    </row>
    <row r="29" spans="1:19" ht="33.75" customHeight="1">
      <c r="A29" s="101" t="s">
        <v>232</v>
      </c>
      <c r="B29" s="126">
        <v>241</v>
      </c>
      <c r="C29" s="97">
        <f t="shared" si="9"/>
        <v>1877.7</v>
      </c>
      <c r="D29" s="96">
        <v>1877.7</v>
      </c>
      <c r="E29" s="96"/>
      <c r="F29" s="98">
        <f t="shared" si="7"/>
        <v>278.39999999999998</v>
      </c>
      <c r="G29" s="103">
        <v>278.39999999999998</v>
      </c>
      <c r="H29" s="103"/>
      <c r="I29" s="121">
        <f t="shared" si="8"/>
        <v>236.6</v>
      </c>
      <c r="J29" s="122">
        <v>236.6</v>
      </c>
      <c r="K29" s="122">
        <v>0</v>
      </c>
      <c r="L29" s="99"/>
      <c r="M29" s="102"/>
      <c r="N29" s="89"/>
      <c r="O29" s="89"/>
      <c r="P29" s="89"/>
      <c r="Q29" s="89"/>
      <c r="R29" s="89"/>
      <c r="S29" s="89"/>
    </row>
    <row r="30" spans="1:19" s="105" customFormat="1" ht="15.75" customHeight="1">
      <c r="A30" s="101" t="s">
        <v>233</v>
      </c>
      <c r="B30" s="126">
        <v>260</v>
      </c>
      <c r="C30" s="97">
        <f t="shared" si="9"/>
        <v>0</v>
      </c>
      <c r="D30" s="96">
        <v>0</v>
      </c>
      <c r="E30" s="96"/>
      <c r="F30" s="98">
        <f t="shared" si="7"/>
        <v>0</v>
      </c>
      <c r="G30" s="103"/>
      <c r="H30" s="103"/>
      <c r="I30" s="121">
        <f t="shared" si="8"/>
        <v>0</v>
      </c>
      <c r="J30" s="122">
        <v>0</v>
      </c>
      <c r="K30" s="122">
        <v>0</v>
      </c>
      <c r="L30" s="99"/>
      <c r="M30" s="100"/>
      <c r="N30" s="104"/>
      <c r="O30" s="104"/>
      <c r="P30" s="104"/>
      <c r="Q30" s="104"/>
      <c r="R30" s="104"/>
      <c r="S30" s="104"/>
    </row>
    <row r="31" spans="1:19" ht="18.75" customHeight="1">
      <c r="A31" s="101" t="s">
        <v>234</v>
      </c>
      <c r="B31" s="126">
        <v>290</v>
      </c>
      <c r="C31" s="97">
        <f t="shared" si="9"/>
        <v>5686</v>
      </c>
      <c r="D31" s="96">
        <v>5601.5</v>
      </c>
      <c r="E31" s="96">
        <v>84.5</v>
      </c>
      <c r="F31" s="98">
        <f t="shared" si="7"/>
        <v>4707.2</v>
      </c>
      <c r="G31" s="103">
        <v>4706.3</v>
      </c>
      <c r="H31" s="103">
        <v>0.9</v>
      </c>
      <c r="I31" s="121">
        <f t="shared" si="8"/>
        <v>4656.7</v>
      </c>
      <c r="J31" s="122">
        <v>4655.8</v>
      </c>
      <c r="K31" s="122">
        <v>0.9</v>
      </c>
      <c r="L31" s="99"/>
      <c r="M31" s="102"/>
      <c r="N31" s="89"/>
      <c r="O31" s="89"/>
      <c r="P31" s="89"/>
      <c r="Q31" s="89"/>
      <c r="R31" s="89"/>
      <c r="S31" s="89"/>
    </row>
    <row r="32" spans="1:19" ht="15" customHeight="1">
      <c r="A32" s="101" t="s">
        <v>235</v>
      </c>
      <c r="B32" s="126">
        <v>310</v>
      </c>
      <c r="C32" s="97">
        <f t="shared" si="9"/>
        <v>2535.1</v>
      </c>
      <c r="D32" s="96">
        <v>2493.6</v>
      </c>
      <c r="E32" s="96">
        <v>41.5</v>
      </c>
      <c r="F32" s="98">
        <f t="shared" si="7"/>
        <v>328.4</v>
      </c>
      <c r="G32" s="103">
        <v>328.4</v>
      </c>
      <c r="H32" s="103"/>
      <c r="I32" s="121">
        <f t="shared" si="8"/>
        <v>195</v>
      </c>
      <c r="J32" s="122">
        <v>195</v>
      </c>
      <c r="K32" s="122">
        <v>0</v>
      </c>
      <c r="L32" s="99"/>
      <c r="M32" s="102"/>
      <c r="N32" s="89"/>
      <c r="O32" s="89"/>
      <c r="P32" s="89"/>
      <c r="Q32" s="89"/>
      <c r="R32" s="89"/>
      <c r="S32" s="89"/>
    </row>
    <row r="33" spans="1:19" ht="27.75" customHeight="1">
      <c r="A33" s="101" t="s">
        <v>236</v>
      </c>
      <c r="B33" s="126">
        <v>340</v>
      </c>
      <c r="C33" s="97">
        <f t="shared" si="9"/>
        <v>9095.6</v>
      </c>
      <c r="D33" s="96">
        <v>8291.5</v>
      </c>
      <c r="E33" s="96">
        <v>804.1</v>
      </c>
      <c r="F33" s="103">
        <f t="shared" si="7"/>
        <v>4144</v>
      </c>
      <c r="G33" s="103">
        <v>4144</v>
      </c>
      <c r="H33" s="103"/>
      <c r="I33" s="122">
        <f t="shared" si="8"/>
        <v>4192</v>
      </c>
      <c r="J33" s="122">
        <v>4192</v>
      </c>
      <c r="K33" s="122">
        <v>0</v>
      </c>
      <c r="L33" s="99"/>
      <c r="M33" s="102"/>
      <c r="N33" s="89"/>
      <c r="O33" s="89"/>
      <c r="P33" s="89"/>
      <c r="Q33" s="89"/>
      <c r="R33" s="89"/>
      <c r="S33" s="89"/>
    </row>
    <row r="35" spans="1:19">
      <c r="C35" s="89"/>
      <c r="D35" s="104"/>
      <c r="E35" s="106"/>
      <c r="F35" s="106"/>
      <c r="G35" s="106"/>
    </row>
    <row r="36" spans="1:19">
      <c r="A36" s="185"/>
      <c r="B36" s="185"/>
      <c r="C36" s="185"/>
      <c r="D36" s="185"/>
      <c r="E36" s="108"/>
      <c r="F36" s="109"/>
    </row>
    <row r="37" spans="1:19">
      <c r="C37" s="89"/>
      <c r="D37" s="104"/>
      <c r="E37" s="108"/>
      <c r="F37" s="109"/>
    </row>
    <row r="38" spans="1:19">
      <c r="C38" s="89"/>
      <c r="D38" s="104"/>
      <c r="E38" s="108"/>
      <c r="F38" s="109"/>
    </row>
    <row r="39" spans="1:19">
      <c r="C39" s="89"/>
      <c r="D39" s="104"/>
      <c r="E39" s="108"/>
      <c r="F39" s="109"/>
    </row>
    <row r="40" spans="1:19">
      <c r="C40" s="89"/>
      <c r="D40" s="104"/>
      <c r="E40" s="108"/>
      <c r="F40" s="109"/>
    </row>
    <row r="41" spans="1:19">
      <c r="C41" s="89"/>
      <c r="D41" s="104"/>
      <c r="E41" s="110"/>
      <c r="F41" s="111"/>
      <c r="G41" s="111"/>
    </row>
    <row r="42" spans="1:19">
      <c r="C42" s="89"/>
      <c r="D42" s="104"/>
      <c r="E42" s="106"/>
      <c r="F42" s="106"/>
      <c r="G42" s="106"/>
    </row>
    <row r="43" spans="1:19">
      <c r="C43" s="89"/>
      <c r="D43" s="104"/>
      <c r="E43" s="106"/>
      <c r="F43" s="106"/>
      <c r="G43" s="106"/>
    </row>
  </sheetData>
  <mergeCells count="21">
    <mergeCell ref="C3:E3"/>
    <mergeCell ref="F3:H3"/>
    <mergeCell ref="I3:K3"/>
    <mergeCell ref="A12:E12"/>
    <mergeCell ref="C14:E14"/>
    <mergeCell ref="F14:H14"/>
    <mergeCell ref="I14:K14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A36:B36"/>
    <mergeCell ref="C36:D36"/>
    <mergeCell ref="G15:G16"/>
    <mergeCell ref="H15:H16"/>
    <mergeCell ref="I15:I16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2017-01-24T05:53:43Z</cp:lastPrinted>
  <dcterms:created xsi:type="dcterms:W3CDTF">2016-02-11T06:08:17Z</dcterms:created>
  <dcterms:modified xsi:type="dcterms:W3CDTF">2017-03-13T05:41:38Z</dcterms:modified>
</cp:coreProperties>
</file>