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7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</definedNames>
  <calcPr calcId="125725"/>
</workbook>
</file>

<file path=xl/calcChain.xml><?xml version="1.0" encoding="utf-8"?>
<calcChain xmlns="http://schemas.openxmlformats.org/spreadsheetml/2006/main">
  <c r="K98" i="7"/>
  <c r="J98"/>
  <c r="I98"/>
  <c r="H98"/>
  <c r="G98"/>
  <c r="F98"/>
  <c r="E98"/>
  <c r="D98"/>
  <c r="C98"/>
  <c r="B98"/>
  <c r="L90"/>
  <c r="H89"/>
  <c r="L87"/>
  <c r="H87"/>
  <c r="C87"/>
  <c r="B87"/>
  <c r="D87" s="1"/>
  <c r="L86"/>
  <c r="C86"/>
  <c r="B86"/>
  <c r="L85"/>
  <c r="H85"/>
  <c r="C85"/>
  <c r="B85"/>
  <c r="D85" s="1"/>
  <c r="C84"/>
  <c r="B84"/>
  <c r="H83"/>
  <c r="C83"/>
  <c r="B83"/>
  <c r="D83" s="1"/>
  <c r="H82"/>
  <c r="C82"/>
  <c r="B82"/>
  <c r="K81"/>
  <c r="J81"/>
  <c r="G81"/>
  <c r="F81"/>
  <c r="H81" s="1"/>
  <c r="C81"/>
  <c r="B81"/>
  <c r="D81" s="1"/>
  <c r="H80"/>
  <c r="C80"/>
  <c r="B80"/>
  <c r="D80" s="1"/>
  <c r="H79"/>
  <c r="C79"/>
  <c r="B79"/>
  <c r="D79" s="1"/>
  <c r="H78"/>
  <c r="C78"/>
  <c r="B78"/>
  <c r="D78" s="1"/>
  <c r="C77"/>
  <c r="B77"/>
  <c r="C76"/>
  <c r="B76"/>
  <c r="H75"/>
  <c r="C75"/>
  <c r="B75"/>
  <c r="D75" s="1"/>
  <c r="H74"/>
  <c r="C74"/>
  <c r="B74"/>
  <c r="D74" s="1"/>
  <c r="L73"/>
  <c r="H73"/>
  <c r="C73"/>
  <c r="B73"/>
  <c r="D73" s="1"/>
  <c r="K72"/>
  <c r="M72" s="1"/>
  <c r="J72"/>
  <c r="L72" s="1"/>
  <c r="G72"/>
  <c r="F72"/>
  <c r="H72" s="1"/>
  <c r="C72"/>
  <c r="B72"/>
  <c r="D72" s="1"/>
  <c r="L71"/>
  <c r="C71"/>
  <c r="B71"/>
  <c r="C70"/>
  <c r="B70"/>
  <c r="K69"/>
  <c r="M69" s="1"/>
  <c r="J69"/>
  <c r="L69" s="1"/>
  <c r="G69"/>
  <c r="F69"/>
  <c r="H69" s="1"/>
  <c r="C69"/>
  <c r="B69"/>
  <c r="D69" s="1"/>
  <c r="B68"/>
  <c r="D68" s="1"/>
  <c r="H67"/>
  <c r="C67"/>
  <c r="B67"/>
  <c r="D67" s="1"/>
  <c r="L66"/>
  <c r="C66"/>
  <c r="B66"/>
  <c r="L65"/>
  <c r="C65"/>
  <c r="B65"/>
  <c r="H64"/>
  <c r="C64"/>
  <c r="B64"/>
  <c r="D64" s="1"/>
  <c r="L63"/>
  <c r="C63"/>
  <c r="B63"/>
  <c r="L62"/>
  <c r="H62"/>
  <c r="C62"/>
  <c r="B62"/>
  <c r="L61"/>
  <c r="H61"/>
  <c r="C61"/>
  <c r="B61"/>
  <c r="L60"/>
  <c r="G60"/>
  <c r="B60"/>
  <c r="C59"/>
  <c r="B59"/>
  <c r="L58"/>
  <c r="C58"/>
  <c r="B58"/>
  <c r="D58" s="1"/>
  <c r="L57"/>
  <c r="H57"/>
  <c r="C57"/>
  <c r="B57"/>
  <c r="D57" s="1"/>
  <c r="L56"/>
  <c r="C56"/>
  <c r="E56" s="1"/>
  <c r="B56"/>
  <c r="M55"/>
  <c r="L55"/>
  <c r="C55"/>
  <c r="B55"/>
  <c r="D55" s="1"/>
  <c r="H54"/>
  <c r="C54"/>
  <c r="B54"/>
  <c r="M53"/>
  <c r="H53"/>
  <c r="C53"/>
  <c r="B53"/>
  <c r="D53" s="1"/>
  <c r="K52"/>
  <c r="M52" s="1"/>
  <c r="J52"/>
  <c r="L52" s="1"/>
  <c r="F52"/>
  <c r="B52"/>
  <c r="H51"/>
  <c r="C51"/>
  <c r="B51"/>
  <c r="M50"/>
  <c r="L50"/>
  <c r="C50"/>
  <c r="B50"/>
  <c r="D50" s="1"/>
  <c r="K49"/>
  <c r="M49" s="1"/>
  <c r="J49"/>
  <c r="L49" s="1"/>
  <c r="G49"/>
  <c r="F49"/>
  <c r="H49" s="1"/>
  <c r="C49"/>
  <c r="E77" s="1"/>
  <c r="B49"/>
  <c r="D49" s="1"/>
  <c r="K48"/>
  <c r="M81" s="1"/>
  <c r="J48"/>
  <c r="J91" s="1"/>
  <c r="F48"/>
  <c r="F91" s="1"/>
  <c r="B48"/>
  <c r="B91" s="1"/>
  <c r="L47"/>
  <c r="H47"/>
  <c r="C47"/>
  <c r="B47"/>
  <c r="D47" s="1"/>
  <c r="H46"/>
  <c r="D46"/>
  <c r="C46"/>
  <c r="L45"/>
  <c r="H45"/>
  <c r="C45"/>
  <c r="B45"/>
  <c r="L44"/>
  <c r="H44"/>
  <c r="C44"/>
  <c r="B44"/>
  <c r="L43"/>
  <c r="H43"/>
  <c r="C43"/>
  <c r="B43"/>
  <c r="L42"/>
  <c r="H42"/>
  <c r="C42"/>
  <c r="B42"/>
  <c r="C41"/>
  <c r="B41"/>
  <c r="D41" s="1"/>
  <c r="C40"/>
  <c r="D40" s="1"/>
  <c r="B40"/>
  <c r="C39"/>
  <c r="B39"/>
  <c r="D39" s="1"/>
  <c r="C38"/>
  <c r="D38" s="1"/>
  <c r="B38"/>
  <c r="H37"/>
  <c r="C37"/>
  <c r="B37"/>
  <c r="L36"/>
  <c r="H36"/>
  <c r="C36"/>
  <c r="B36"/>
  <c r="L35"/>
  <c r="C35"/>
  <c r="B35"/>
  <c r="D35" s="1"/>
  <c r="K34"/>
  <c r="M34" s="1"/>
  <c r="J34"/>
  <c r="L34" s="1"/>
  <c r="G34"/>
  <c r="I34" s="1"/>
  <c r="F34"/>
  <c r="H34" s="1"/>
  <c r="C34"/>
  <c r="B34"/>
  <c r="D34" s="1"/>
  <c r="L33"/>
  <c r="H33"/>
  <c r="C33"/>
  <c r="B33"/>
  <c r="D33" s="1"/>
  <c r="L32"/>
  <c r="C32"/>
  <c r="B32"/>
  <c r="D32" s="1"/>
  <c r="L31"/>
  <c r="C31"/>
  <c r="B31"/>
  <c r="D31" s="1"/>
  <c r="L30"/>
  <c r="H30"/>
  <c r="C30"/>
  <c r="B30"/>
  <c r="D30" s="1"/>
  <c r="K29"/>
  <c r="M29" s="1"/>
  <c r="J29"/>
  <c r="L29" s="1"/>
  <c r="H29"/>
  <c r="C29"/>
  <c r="B29"/>
  <c r="D29" s="1"/>
  <c r="K28"/>
  <c r="M28" s="1"/>
  <c r="J28"/>
  <c r="L28" s="1"/>
  <c r="G28"/>
  <c r="I28" s="1"/>
  <c r="F28"/>
  <c r="H28" s="1"/>
  <c r="C28"/>
  <c r="B28"/>
  <c r="D28" s="1"/>
  <c r="L27"/>
  <c r="H27"/>
  <c r="C27"/>
  <c r="B27"/>
  <c r="D27" s="1"/>
  <c r="L26"/>
  <c r="C26"/>
  <c r="B26"/>
  <c r="L25"/>
  <c r="H25"/>
  <c r="C25"/>
  <c r="B25"/>
  <c r="L24"/>
  <c r="C24"/>
  <c r="B24"/>
  <c r="L23"/>
  <c r="C23"/>
  <c r="B23"/>
  <c r="K22"/>
  <c r="M22" s="1"/>
  <c r="J22"/>
  <c r="G22"/>
  <c r="F22"/>
  <c r="F13" s="1"/>
  <c r="F88" s="1"/>
  <c r="B22"/>
  <c r="B13" s="1"/>
  <c r="H21"/>
  <c r="C21"/>
  <c r="B21"/>
  <c r="H20"/>
  <c r="C20"/>
  <c r="B20"/>
  <c r="H19"/>
  <c r="C19"/>
  <c r="B19"/>
  <c r="L18"/>
  <c r="H18"/>
  <c r="C18"/>
  <c r="B18"/>
  <c r="K17"/>
  <c r="M17" s="1"/>
  <c r="J17"/>
  <c r="G17"/>
  <c r="I17" s="1"/>
  <c r="F17"/>
  <c r="C17"/>
  <c r="B17"/>
  <c r="L16"/>
  <c r="C16"/>
  <c r="B16"/>
  <c r="L15"/>
  <c r="H15"/>
  <c r="C15"/>
  <c r="B15"/>
  <c r="K14"/>
  <c r="M14" s="1"/>
  <c r="J14"/>
  <c r="G14"/>
  <c r="I14" s="1"/>
  <c r="F14"/>
  <c r="C14"/>
  <c r="B14"/>
  <c r="K13"/>
  <c r="M45" s="1"/>
  <c r="J13"/>
  <c r="J88" s="1"/>
  <c r="J92" s="1"/>
  <c r="G13"/>
  <c r="I45" s="1"/>
  <c r="K12"/>
  <c r="M12" s="1"/>
  <c r="J12"/>
  <c r="G12"/>
  <c r="I12" s="1"/>
  <c r="F12"/>
  <c r="C12"/>
  <c r="B12"/>
  <c r="K11"/>
  <c r="M11" s="1"/>
  <c r="J11"/>
  <c r="G11"/>
  <c r="I11" s="1"/>
  <c r="F11"/>
  <c r="B11"/>
  <c r="G107" i="5"/>
  <c r="D16"/>
  <c r="L77"/>
  <c r="M65"/>
  <c r="K13"/>
  <c r="I31" i="6"/>
  <c r="F6"/>
  <c r="F92" i="7" l="1"/>
  <c r="B88"/>
  <c r="B92" s="1"/>
  <c r="H11"/>
  <c r="L11"/>
  <c r="D12"/>
  <c r="H12"/>
  <c r="L12"/>
  <c r="H13"/>
  <c r="L13"/>
  <c r="D14"/>
  <c r="H14"/>
  <c r="L14"/>
  <c r="D15"/>
  <c r="D16"/>
  <c r="D17"/>
  <c r="H17"/>
  <c r="L17"/>
  <c r="D18"/>
  <c r="D19"/>
  <c r="D20"/>
  <c r="I21"/>
  <c r="C22"/>
  <c r="L22"/>
  <c r="D23"/>
  <c r="D24"/>
  <c r="D25"/>
  <c r="D26"/>
  <c r="I26"/>
  <c r="M26"/>
  <c r="I27"/>
  <c r="M27"/>
  <c r="I29"/>
  <c r="I30"/>
  <c r="M30"/>
  <c r="M31"/>
  <c r="M32"/>
  <c r="I33"/>
  <c r="M33"/>
  <c r="D36"/>
  <c r="D37"/>
  <c r="D42"/>
  <c r="D43"/>
  <c r="D44"/>
  <c r="D45"/>
  <c r="I46"/>
  <c r="I47"/>
  <c r="M47"/>
  <c r="D51"/>
  <c r="M51"/>
  <c r="G52"/>
  <c r="D54"/>
  <c r="M54"/>
  <c r="D56"/>
  <c r="M57"/>
  <c r="M59"/>
  <c r="C60"/>
  <c r="C52" s="1"/>
  <c r="H60"/>
  <c r="D61"/>
  <c r="D62"/>
  <c r="D63"/>
  <c r="M63"/>
  <c r="D65"/>
  <c r="D66"/>
  <c r="M66"/>
  <c r="D71"/>
  <c r="M71"/>
  <c r="M73"/>
  <c r="D82"/>
  <c r="M82"/>
  <c r="K88"/>
  <c r="K91"/>
  <c r="I15"/>
  <c r="M15"/>
  <c r="M16"/>
  <c r="I18"/>
  <c r="M18"/>
  <c r="I19"/>
  <c r="I20"/>
  <c r="I22"/>
  <c r="M23"/>
  <c r="M24"/>
  <c r="I25"/>
  <c r="M25"/>
  <c r="I35"/>
  <c r="M35"/>
  <c r="I36"/>
  <c r="M36"/>
  <c r="I37"/>
  <c r="I41"/>
  <c r="I42"/>
  <c r="M42"/>
  <c r="I43"/>
  <c r="M43"/>
  <c r="I44"/>
  <c r="M44"/>
  <c r="L48"/>
  <c r="M58"/>
  <c r="M60"/>
  <c r="M61"/>
  <c r="M62"/>
  <c r="M64"/>
  <c r="M65"/>
  <c r="M70"/>
  <c r="H95" i="5"/>
  <c r="M26"/>
  <c r="L24"/>
  <c r="K24"/>
  <c r="I26"/>
  <c r="D26"/>
  <c r="C26"/>
  <c r="C25"/>
  <c r="E26"/>
  <c r="M16"/>
  <c r="M18"/>
  <c r="M19"/>
  <c r="M20"/>
  <c r="M21"/>
  <c r="M14"/>
  <c r="D107"/>
  <c r="D96"/>
  <c r="G96"/>
  <c r="G95" s="1"/>
  <c r="D52" i="7" l="1"/>
  <c r="H52"/>
  <c r="I52"/>
  <c r="G48"/>
  <c r="L88"/>
  <c r="K92"/>
  <c r="D22"/>
  <c r="C13"/>
  <c r="C11"/>
  <c r="E22"/>
  <c r="L91"/>
  <c r="M91"/>
  <c r="D60"/>
  <c r="C96" i="5"/>
  <c r="C107"/>
  <c r="E11" i="7" l="1"/>
  <c r="D11"/>
  <c r="D13"/>
  <c r="E15"/>
  <c r="E20"/>
  <c r="E27"/>
  <c r="E29"/>
  <c r="E36"/>
  <c r="E46"/>
  <c r="E12"/>
  <c r="E18"/>
  <c r="E25"/>
  <c r="E35"/>
  <c r="E14"/>
  <c r="E16"/>
  <c r="E24"/>
  <c r="E28"/>
  <c r="E32"/>
  <c r="E37"/>
  <c r="E47"/>
  <c r="E17"/>
  <c r="E19"/>
  <c r="E23"/>
  <c r="E26"/>
  <c r="E31"/>
  <c r="E34"/>
  <c r="E41"/>
  <c r="E43"/>
  <c r="E45"/>
  <c r="E21"/>
  <c r="E30"/>
  <c r="E33"/>
  <c r="E42"/>
  <c r="E44"/>
  <c r="L92"/>
  <c r="M90"/>
  <c r="M87"/>
  <c r="M86"/>
  <c r="M85"/>
  <c r="M48"/>
  <c r="M13"/>
  <c r="I82"/>
  <c r="I62"/>
  <c r="I61"/>
  <c r="I59"/>
  <c r="I58"/>
  <c r="I55"/>
  <c r="I54"/>
  <c r="I51"/>
  <c r="I50"/>
  <c r="H48"/>
  <c r="G91"/>
  <c r="I83"/>
  <c r="I80"/>
  <c r="I79"/>
  <c r="I78"/>
  <c r="I77"/>
  <c r="I76"/>
  <c r="I75"/>
  <c r="I74"/>
  <c r="I73"/>
  <c r="I71"/>
  <c r="I70"/>
  <c r="I68"/>
  <c r="I67"/>
  <c r="I66"/>
  <c r="I64"/>
  <c r="I63"/>
  <c r="I57"/>
  <c r="I53"/>
  <c r="C48"/>
  <c r="I49"/>
  <c r="I60"/>
  <c r="I72"/>
  <c r="I81"/>
  <c r="I69"/>
  <c r="G88"/>
  <c r="D30" i="5"/>
  <c r="C30"/>
  <c r="M92" i="7" l="1"/>
  <c r="M88"/>
  <c r="H88"/>
  <c r="G92"/>
  <c r="I91" s="1"/>
  <c r="C88"/>
  <c r="E76"/>
  <c r="E70"/>
  <c r="E68"/>
  <c r="D48"/>
  <c r="C91"/>
  <c r="E51"/>
  <c r="E59"/>
  <c r="E64"/>
  <c r="E72"/>
  <c r="E73"/>
  <c r="E78"/>
  <c r="E83"/>
  <c r="E53"/>
  <c r="E67"/>
  <c r="E81"/>
  <c r="E50"/>
  <c r="E55"/>
  <c r="E66"/>
  <c r="E74"/>
  <c r="E80"/>
  <c r="E54"/>
  <c r="E58"/>
  <c r="E62"/>
  <c r="E65"/>
  <c r="E69"/>
  <c r="E71"/>
  <c r="E79"/>
  <c r="E57"/>
  <c r="E61"/>
  <c r="E63"/>
  <c r="E75"/>
  <c r="E82"/>
  <c r="E49"/>
  <c r="E52"/>
  <c r="E60"/>
  <c r="H91"/>
  <c r="E30" i="5"/>
  <c r="H55"/>
  <c r="C16"/>
  <c r="H57"/>
  <c r="I60"/>
  <c r="I68"/>
  <c r="I69"/>
  <c r="I70"/>
  <c r="I71"/>
  <c r="I72"/>
  <c r="I73"/>
  <c r="I74"/>
  <c r="I75"/>
  <c r="I76"/>
  <c r="I79"/>
  <c r="I80"/>
  <c r="I81"/>
  <c r="I82"/>
  <c r="I83"/>
  <c r="I84"/>
  <c r="I85"/>
  <c r="I86"/>
  <c r="I87"/>
  <c r="I88"/>
  <c r="I89"/>
  <c r="I90"/>
  <c r="I91"/>
  <c r="I93"/>
  <c r="I94"/>
  <c r="I96"/>
  <c r="I97"/>
  <c r="I98"/>
  <c r="I99"/>
  <c r="I100"/>
  <c r="I101"/>
  <c r="I102"/>
  <c r="I103"/>
  <c r="I104"/>
  <c r="I105"/>
  <c r="I106"/>
  <c r="I107"/>
  <c r="L39"/>
  <c r="K39"/>
  <c r="H39"/>
  <c r="G39"/>
  <c r="L27"/>
  <c r="K27"/>
  <c r="D91" i="7" l="1"/>
  <c r="D88"/>
  <c r="C92"/>
  <c r="H92"/>
  <c r="I89"/>
  <c r="I87"/>
  <c r="I86"/>
  <c r="I85"/>
  <c r="I84"/>
  <c r="I13"/>
  <c r="I48"/>
  <c r="C39" i="5"/>
  <c r="I21" i="6"/>
  <c r="D106" i="5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4"/>
  <c r="C94"/>
  <c r="D93"/>
  <c r="C93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58"/>
  <c r="C58"/>
  <c r="C57" s="1"/>
  <c r="H92"/>
  <c r="H77"/>
  <c r="D77" s="1"/>
  <c r="H67"/>
  <c r="D65"/>
  <c r="G92"/>
  <c r="C92" s="1"/>
  <c r="G77"/>
  <c r="I77" s="1"/>
  <c r="G67"/>
  <c r="I67" s="1"/>
  <c r="H35"/>
  <c r="G35"/>
  <c r="G57"/>
  <c r="G55"/>
  <c r="H52"/>
  <c r="G52"/>
  <c r="H47"/>
  <c r="G47"/>
  <c r="H44"/>
  <c r="G44"/>
  <c r="H27"/>
  <c r="G27"/>
  <c r="H24"/>
  <c r="G24"/>
  <c r="C24" s="1"/>
  <c r="H13"/>
  <c r="G13"/>
  <c r="C11" i="6"/>
  <c r="D10"/>
  <c r="C10"/>
  <c r="C8"/>
  <c r="D8"/>
  <c r="C9"/>
  <c r="D9"/>
  <c r="D7"/>
  <c r="C7"/>
  <c r="G6"/>
  <c r="J6"/>
  <c r="I6"/>
  <c r="H18"/>
  <c r="G18"/>
  <c r="E18"/>
  <c r="D18"/>
  <c r="I33"/>
  <c r="F33"/>
  <c r="C33"/>
  <c r="I32"/>
  <c r="F32"/>
  <c r="C32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F21"/>
  <c r="C21"/>
  <c r="I20"/>
  <c r="F20"/>
  <c r="C20"/>
  <c r="K18"/>
  <c r="J18"/>
  <c r="H11"/>
  <c r="D11"/>
  <c r="H10"/>
  <c r="K9"/>
  <c r="H9"/>
  <c r="K8"/>
  <c r="H8"/>
  <c r="H7"/>
  <c r="M107" i="5"/>
  <c r="M106"/>
  <c r="M105"/>
  <c r="M104"/>
  <c r="M103"/>
  <c r="M102"/>
  <c r="M101"/>
  <c r="M100"/>
  <c r="M99"/>
  <c r="M98"/>
  <c r="M97"/>
  <c r="M96"/>
  <c r="M79"/>
  <c r="M76"/>
  <c r="M75"/>
  <c r="M74"/>
  <c r="M73"/>
  <c r="M72"/>
  <c r="M71"/>
  <c r="M70"/>
  <c r="M69"/>
  <c r="K67"/>
  <c r="L95"/>
  <c r="L63" s="1"/>
  <c r="K95"/>
  <c r="K77"/>
  <c r="M77" s="1"/>
  <c r="L67"/>
  <c r="M68"/>
  <c r="I92" i="7" l="1"/>
  <c r="I88"/>
  <c r="D92"/>
  <c r="E86"/>
  <c r="E84"/>
  <c r="E87"/>
  <c r="E85"/>
  <c r="E13"/>
  <c r="E48"/>
  <c r="E91"/>
  <c r="D92" i="5"/>
  <c r="I92"/>
  <c r="E75"/>
  <c r="F75"/>
  <c r="E105"/>
  <c r="F105"/>
  <c r="E106"/>
  <c r="F106"/>
  <c r="C18" i="6"/>
  <c r="F18"/>
  <c r="H63" i="5"/>
  <c r="E69"/>
  <c r="E70"/>
  <c r="E71"/>
  <c r="E72"/>
  <c r="E73"/>
  <c r="E74"/>
  <c r="E76"/>
  <c r="E80"/>
  <c r="E81"/>
  <c r="E82"/>
  <c r="E83"/>
  <c r="E84"/>
  <c r="E85"/>
  <c r="E86"/>
  <c r="E87"/>
  <c r="E88"/>
  <c r="E89"/>
  <c r="E90"/>
  <c r="E91"/>
  <c r="E93"/>
  <c r="E94"/>
  <c r="E98"/>
  <c r="E99"/>
  <c r="E100"/>
  <c r="E101"/>
  <c r="E102"/>
  <c r="E103"/>
  <c r="E104"/>
  <c r="E79"/>
  <c r="K63"/>
  <c r="D95"/>
  <c r="I95"/>
  <c r="E97"/>
  <c r="G11"/>
  <c r="D57"/>
  <c r="F102" s="1"/>
  <c r="F103"/>
  <c r="C67"/>
  <c r="E68"/>
  <c r="E107"/>
  <c r="D6" i="6"/>
  <c r="C6"/>
  <c r="C77" i="5"/>
  <c r="E77" s="1"/>
  <c r="D67"/>
  <c r="E92"/>
  <c r="G63"/>
  <c r="D63"/>
  <c r="E96"/>
  <c r="M95"/>
  <c r="C95"/>
  <c r="H11"/>
  <c r="H6" i="6"/>
  <c r="K7"/>
  <c r="E7"/>
  <c r="E11"/>
  <c r="E9"/>
  <c r="K6"/>
  <c r="I18"/>
  <c r="E10"/>
  <c r="E8"/>
  <c r="L55" i="5"/>
  <c r="K55"/>
  <c r="C55" s="1"/>
  <c r="L52"/>
  <c r="D52" s="1"/>
  <c r="F97" s="1"/>
  <c r="K52"/>
  <c r="C52" s="1"/>
  <c r="L47"/>
  <c r="D47" s="1"/>
  <c r="F92" s="1"/>
  <c r="K47"/>
  <c r="C47" s="1"/>
  <c r="L44"/>
  <c r="D44" s="1"/>
  <c r="F89" s="1"/>
  <c r="K44"/>
  <c r="C44" s="1"/>
  <c r="L35"/>
  <c r="D35" s="1"/>
  <c r="F80" s="1"/>
  <c r="K35"/>
  <c r="C35" s="1"/>
  <c r="C27"/>
  <c r="D24"/>
  <c r="F70" s="1"/>
  <c r="L22"/>
  <c r="K22"/>
  <c r="C22" s="1"/>
  <c r="L13"/>
  <c r="D13" s="1"/>
  <c r="I41"/>
  <c r="C41"/>
  <c r="D41"/>
  <c r="F86" s="1"/>
  <c r="I13"/>
  <c r="I14"/>
  <c r="I15"/>
  <c r="I16"/>
  <c r="I17"/>
  <c r="I18"/>
  <c r="I19"/>
  <c r="I20"/>
  <c r="I21"/>
  <c r="I24"/>
  <c r="I25"/>
  <c r="I27"/>
  <c r="I29"/>
  <c r="I34"/>
  <c r="I39"/>
  <c r="I40"/>
  <c r="I42"/>
  <c r="I43"/>
  <c r="I44"/>
  <c r="I45"/>
  <c r="I46"/>
  <c r="I47"/>
  <c r="I48"/>
  <c r="I49"/>
  <c r="I50"/>
  <c r="I51"/>
  <c r="I52"/>
  <c r="I53"/>
  <c r="I55"/>
  <c r="I56"/>
  <c r="I57"/>
  <c r="I58"/>
  <c r="C14"/>
  <c r="C15"/>
  <c r="C17"/>
  <c r="C18"/>
  <c r="C19"/>
  <c r="C20"/>
  <c r="C21"/>
  <c r="C23"/>
  <c r="C28"/>
  <c r="C29"/>
  <c r="C31"/>
  <c r="C32"/>
  <c r="C33"/>
  <c r="C34"/>
  <c r="C36"/>
  <c r="C37"/>
  <c r="C38"/>
  <c r="C40"/>
  <c r="C42"/>
  <c r="C43"/>
  <c r="C45"/>
  <c r="C46"/>
  <c r="C48"/>
  <c r="C49"/>
  <c r="C50"/>
  <c r="C51"/>
  <c r="C53"/>
  <c r="C54"/>
  <c r="C56"/>
  <c r="D21"/>
  <c r="F67" s="1"/>
  <c r="D23"/>
  <c r="F69" s="1"/>
  <c r="D25"/>
  <c r="F71" s="1"/>
  <c r="D28"/>
  <c r="F73" s="1"/>
  <c r="D29"/>
  <c r="F74" s="1"/>
  <c r="D31"/>
  <c r="F76" s="1"/>
  <c r="D32"/>
  <c r="F77" s="1"/>
  <c r="D33"/>
  <c r="D34"/>
  <c r="D36"/>
  <c r="F81" s="1"/>
  <c r="D37"/>
  <c r="F82" s="1"/>
  <c r="D38"/>
  <c r="F83" s="1"/>
  <c r="D39"/>
  <c r="F84" s="1"/>
  <c r="D40"/>
  <c r="F85" s="1"/>
  <c r="D42"/>
  <c r="F87" s="1"/>
  <c r="D43"/>
  <c r="F88" s="1"/>
  <c r="D45"/>
  <c r="F90" s="1"/>
  <c r="D46"/>
  <c r="F91" s="1"/>
  <c r="D48"/>
  <c r="D49"/>
  <c r="D50"/>
  <c r="D51"/>
  <c r="D53"/>
  <c r="F98" s="1"/>
  <c r="D54"/>
  <c r="F99" s="1"/>
  <c r="D55"/>
  <c r="F100" s="1"/>
  <c r="D56"/>
  <c r="F101" s="1"/>
  <c r="L60"/>
  <c r="M60" s="1"/>
  <c r="E92" i="7" l="1"/>
  <c r="E88"/>
  <c r="C63" i="5"/>
  <c r="E63" s="1"/>
  <c r="C13"/>
  <c r="C11" s="1"/>
  <c r="M13"/>
  <c r="C65"/>
  <c r="H59"/>
  <c r="D59" s="1"/>
  <c r="F104" s="1"/>
  <c r="M63"/>
  <c r="I11"/>
  <c r="E95"/>
  <c r="G59"/>
  <c r="E67"/>
  <c r="D27"/>
  <c r="F72" s="1"/>
  <c r="L11"/>
  <c r="N27" s="1"/>
  <c r="J22"/>
  <c r="J55"/>
  <c r="K11"/>
  <c r="D22"/>
  <c r="J35"/>
  <c r="J39"/>
  <c r="J52"/>
  <c r="J44"/>
  <c r="J13"/>
  <c r="J57"/>
  <c r="J24"/>
  <c r="J47"/>
  <c r="J27"/>
  <c r="E46"/>
  <c r="E6" i="6"/>
  <c r="E56" i="5"/>
  <c r="E54"/>
  <c r="E53"/>
  <c r="E48"/>
  <c r="E45"/>
  <c r="E43"/>
  <c r="E39"/>
  <c r="E37"/>
  <c r="E35"/>
  <c r="E33"/>
  <c r="E31"/>
  <c r="E28"/>
  <c r="E25"/>
  <c r="E23"/>
  <c r="E21"/>
  <c r="E55"/>
  <c r="E52"/>
  <c r="E51"/>
  <c r="E50"/>
  <c r="E49"/>
  <c r="E47"/>
  <c r="E44"/>
  <c r="E42"/>
  <c r="E40"/>
  <c r="E38"/>
  <c r="E36"/>
  <c r="E34"/>
  <c r="E32"/>
  <c r="E29"/>
  <c r="E24"/>
  <c r="E41"/>
  <c r="D20"/>
  <c r="E20" s="1"/>
  <c r="D19"/>
  <c r="E19" s="1"/>
  <c r="D15"/>
  <c r="E15" s="1"/>
  <c r="M55"/>
  <c r="M52"/>
  <c r="M49"/>
  <c r="M47"/>
  <c r="M44"/>
  <c r="M35"/>
  <c r="M34"/>
  <c r="M32"/>
  <c r="M31"/>
  <c r="M28"/>
  <c r="M25"/>
  <c r="M23"/>
  <c r="D18"/>
  <c r="D17"/>
  <c r="E17" s="1"/>
  <c r="E16"/>
  <c r="D14"/>
  <c r="M56"/>
  <c r="M54"/>
  <c r="M53"/>
  <c r="M48"/>
  <c r="M45"/>
  <c r="M42"/>
  <c r="M39"/>
  <c r="M38"/>
  <c r="M37"/>
  <c r="M36"/>
  <c r="M33"/>
  <c r="M27"/>
  <c r="M24"/>
  <c r="M22"/>
  <c r="D11" l="1"/>
  <c r="N13"/>
  <c r="C59"/>
  <c r="E59" s="1"/>
  <c r="E27"/>
  <c r="M59"/>
  <c r="E22"/>
  <c r="F68"/>
  <c r="E18"/>
  <c r="F64"/>
  <c r="E14"/>
  <c r="F60"/>
  <c r="M11"/>
  <c r="N55"/>
  <c r="N47"/>
  <c r="N24"/>
  <c r="N35"/>
  <c r="N39"/>
  <c r="N52"/>
  <c r="N44"/>
  <c r="N22"/>
  <c r="J11"/>
  <c r="E13"/>
  <c r="N11" l="1"/>
  <c r="E11"/>
  <c r="F57"/>
  <c r="F27"/>
  <c r="F44"/>
  <c r="F55"/>
  <c r="F24"/>
  <c r="F39"/>
  <c r="F52"/>
  <c r="F47"/>
  <c r="F35"/>
  <c r="F22"/>
  <c r="F13"/>
  <c r="F11" l="1"/>
</calcChain>
</file>

<file path=xl/sharedStrings.xml><?xml version="1.0" encoding="utf-8"?>
<sst xmlns="http://schemas.openxmlformats.org/spreadsheetml/2006/main" count="430" uniqueCount="364">
  <si>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</si>
  <si>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</si>
  <si>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</si>
  <si>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</si>
  <si>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</si>
  <si>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</si>
  <si>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</si>
  <si>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</si>
  <si>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</si>
  <si>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</si>
  <si>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</si>
  <si>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</si>
  <si>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</si>
  <si>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</si>
  <si>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</si>
  <si>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</si>
  <si>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</si>
  <si>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</si>
  <si>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</si>
  <si>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</si>
  <si>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</si>
  <si>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</si>
  <si>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</si>
  <si>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</si>
  <si>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</si>
  <si>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</si>
  <si>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</si>
  <si>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</si>
  <si>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</si>
  <si>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</si>
  <si>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</si>
  <si>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</si>
  <si>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</si>
  <si>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</si>
  <si>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</si>
  <si>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</si>
  <si>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</si>
  <si>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</si>
  <si>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</si>
  <si>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</si>
  <si>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</si>
  <si>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</si>
  <si>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</si>
  <si>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</si>
  <si>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</si>
  <si>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</si>
  <si>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</si>
  <si>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</si>
  <si>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</si>
  <si>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</si>
  <si>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</si>
  <si>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</si>
  <si>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</si>
  <si>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</si>
  <si>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</si>
  <si>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</si>
  <si>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</si>
  <si>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</si>
  <si>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</si>
  <si>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</si>
  <si>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</si>
  <si>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</si>
  <si>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</si>
  <si>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</si>
  <si>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</si>
  <si>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</si>
  <si>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</si>
  <si>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</si>
  <si>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</si>
  <si>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</si>
  <si>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</si>
  <si>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</si>
  <si>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</si>
  <si>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</si>
  <si>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</si>
  <si>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</si>
  <si>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</si>
  <si>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</si>
  <si>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</si>
  <si>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</si>
  <si>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</si>
  <si>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</si>
  <si>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</si>
  <si>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</si>
  <si>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</si>
  <si>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</si>
  <si>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</si>
  <si>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</si>
  <si>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</si>
  <si>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</si>
  <si>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</si>
  <si>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</si>
  <si>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</si>
  <si>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</si>
  <si>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</si>
  <si>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</si>
  <si>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</si>
  <si>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</si>
  <si>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</si>
  <si>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</si>
  <si>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</si>
  <si>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</si>
  <si>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</si>
  <si>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</si>
  <si>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</si>
  <si>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</si>
  <si>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</si>
  <si>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</si>
  <si>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</si>
  <si>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</si>
  <si>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</si>
  <si>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</si>
  <si>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</si>
  <si>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</si>
  <si>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</si>
  <si>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</si>
  <si>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</si>
  <si>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</si>
  <si>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</si>
  <si>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</si>
  <si>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</si>
  <si>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</si>
  <si>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</si>
  <si>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</si>
  <si>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</si>
  <si>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</si>
  <si>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</si>
  <si>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</si>
  <si>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</si>
  <si>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</si>
  <si>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</si>
  <si>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</si>
  <si>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</si>
  <si>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</si>
  <si>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</si>
  <si>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</si>
  <si>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</si>
  <si>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</si>
  <si>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</si>
  <si>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</si>
  <si>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</si>
  <si>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</si>
  <si>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</si>
  <si>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</si>
  <si>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</si>
  <si>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</si>
  <si>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</si>
  <si>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</si>
  <si>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</si>
  <si>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</si>
  <si>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</si>
  <si>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</si>
  <si>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</si>
  <si>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</si>
  <si>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</si>
  <si>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</si>
  <si>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</si>
  <si>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</si>
  <si>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</si>
  <si>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</si>
  <si>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</si>
  <si>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</si>
  <si>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</si>
  <si>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</si>
  <si>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</si>
  <si>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</si>
  <si>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</si>
  <si>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</si>
  <si>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</si>
  <si>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</si>
  <si>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</si>
  <si>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</si>
  <si>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</si>
  <si>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</si>
  <si>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</si>
  <si>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</si>
  <si>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</si>
  <si>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</si>
  <si>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</si>
  <si>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</si>
  <si>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</si>
  <si>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</si>
  <si>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</si>
  <si>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</si>
  <si>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</si>
  <si>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</si>
  <si>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</si>
  <si>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</si>
  <si>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</si>
  <si>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</si>
  <si>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</si>
  <si>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</si>
  <si>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</si>
  <si>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</si>
  <si>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</si>
  <si>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</si>
  <si>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</si>
  <si>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</si>
  <si>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</si>
  <si>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</si>
  <si>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справочно:</t>
  </si>
  <si>
    <t>тыс. руб.</t>
  </si>
  <si>
    <t>Наименование</t>
  </si>
  <si>
    <t>кэс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</si>
  <si>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</si>
  <si>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</si>
  <si>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</si>
  <si>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</si>
  <si>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</si>
  <si>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</si>
  <si>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</si>
  <si>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</si>
  <si>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</si>
  <si>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</si>
  <si>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Коммунальные услуги</t>
  </si>
  <si>
    <t>Безвозмездные перечисления государственным и муниципальным организациям</t>
  </si>
  <si>
    <t>Просроченная кредиторская задолженность</t>
  </si>
  <si>
    <t>на 01.01.2015г.</t>
  </si>
  <si>
    <t>на 01.01.2016г.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</si>
  <si>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</si>
  <si>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</si>
  <si>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</si>
  <si>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</si>
  <si>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</si>
  <si>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</si>
  <si>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</si>
  <si>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</si>
  <si>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</si>
  <si>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</si>
  <si>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</si>
  <si>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</si>
  <si>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</si>
  <si>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</si>
  <si>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</si>
  <si>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</si>
  <si>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</si>
  <si>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</si>
  <si>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</si>
  <si>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</si>
  <si>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КЭС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</si>
  <si>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</si>
  <si>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</si>
  <si>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</si>
  <si>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</si>
  <si>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</si>
  <si>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</si>
  <si>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>Исполнитель: Яшкина И.Ю., Пономаренко Н.С.</t>
  </si>
  <si>
    <t xml:space="preserve"> 000 0310 0000000000 000</t>
  </si>
  <si>
    <t xml:space="preserve">  Обеспечение пожарной безопасности</t>
  </si>
  <si>
    <t>Начальник Финансового управления</t>
  </si>
  <si>
    <t>Т.М.Вахрушева</t>
  </si>
  <si>
    <t>на 1 ноября  2016 года</t>
  </si>
  <si>
    <t>ПРИЛОЖЕНИЕ К СПРАВКЕ  НА  01.11.2016г.:</t>
  </si>
  <si>
    <t>на 01.11.2016г.</t>
  </si>
  <si>
    <t>С П Р А В К А</t>
  </si>
  <si>
    <t>об исполнении доходной части консолидированного бюджета Тайшетского района на 01.11.2016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</si>
  <si>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</si>
  <si>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</si>
  <si>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</si>
  <si>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</si>
  <si>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</si>
  <si>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2016год </t>
  </si>
  <si>
    <t>Факт</t>
  </si>
  <si>
    <t>% вып-ия</t>
  </si>
  <si>
    <t xml:space="preserve">Уд.вес </t>
  </si>
  <si>
    <t>на 01.11.2016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</si>
  <si>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</si>
  <si>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</si>
  <si>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</si>
  <si>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</si>
  <si>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</si>
  <si>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</si>
  <si>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</si>
  <si>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</si>
  <si>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</si>
  <si>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</si>
  <si>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</si>
  <si>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</si>
  <si>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</si>
  <si>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</si>
  <si>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</si>
  <si>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</si>
  <si>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</si>
  <si>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</si>
  <si>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</si>
  <si>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</si>
  <si>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</si>
  <si>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</si>
  <si>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</si>
  <si>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</si>
  <si>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</si>
  <si>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</si>
  <si>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</si>
  <si>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</si>
  <si>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</si>
  <si>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</si>
  <si>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</si>
  <si>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</si>
  <si>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</si>
  <si>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</si>
  <si>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</si>
  <si>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</si>
  <si>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</si>
  <si>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</si>
  <si>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</si>
  <si>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</si>
  <si>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</si>
  <si>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</si>
  <si>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</si>
  <si>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</si>
  <si>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</si>
  <si>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</si>
  <si>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</si>
  <si>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</si>
  <si>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Субсидии местным бюджетам на обеспечение жильем граждан, проживающих в домах, признанных непригодных для постоянного проживания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</si>
  <si>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</si>
  <si>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</t>
  </si>
  <si>
    <t>Субсидия в целях 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</si>
  <si>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</si>
  <si>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 ФЦП "Жилище" на 2011-2015 годы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</si>
  <si>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</si>
  <si>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</si>
  <si>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</si>
  <si>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</si>
  <si>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</si>
  <si>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Субсидии бюджетам на государственную поддержку малого и среднего предпринимательства, включая КФХ</t>
  </si>
  <si>
    <t>Субсидия на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</si>
  <si>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</si>
  <si>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</si>
  <si>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</si>
  <si>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</si>
  <si>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</si>
  <si>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</si>
  <si>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</si>
  <si>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на проведение Всероссийской сельскохозяйственной переписи в 2016 году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</si>
  <si>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</si>
  <si>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</si>
  <si>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</si>
  <si>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</si>
  <si>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</si>
  <si>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</si>
  <si>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</si>
  <si>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</si>
  <si>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</si>
  <si>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</si>
  <si>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</si>
  <si>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</si>
  <si>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</si>
  <si>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</si>
  <si>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</si>
  <si>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Т.М. Вахрушева</t>
  </si>
  <si>
    <t>Справочно:</t>
  </si>
  <si>
    <t>Недоимка в бюджет по налогам:</t>
  </si>
  <si>
    <t>на 01.01.2016</t>
  </si>
  <si>
    <t>на 01.02.2016</t>
  </si>
  <si>
    <t>на 01.03.2016</t>
  </si>
  <si>
    <t>на 01.04.2016</t>
  </si>
  <si>
    <t>на 01.05.2016</t>
  </si>
  <si>
    <t>на 01.06.2016</t>
  </si>
  <si>
    <t>на 01.07.2016</t>
  </si>
  <si>
    <t>на 01.08.2016</t>
  </si>
  <si>
    <t>на 01.09.2016</t>
  </si>
  <si>
    <t>на 01.10.2016</t>
  </si>
  <si>
    <t>исп.: А.С. Галеева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</si>
</sst>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dd\.mm\.yyyy"/>
    <numFmt numFmtId="168" formatCode="_(* #,##0.00_);_(* \(#,##0.00\);_(* &quot;-&quot;??_);_(@_)"/>
    <numFmt numFmtId="169" formatCode="_(* #,##0_);_(* \(#,##0\);_(* &quot;-&quot;??_);_(@_)"/>
    <numFmt numFmtId="170" formatCode="_(* #,##0.0_);_(* \(#,##0.0\);_(* &quot;-&quot;??_);_(@_)"/>
    <numFmt numFmtId="171" formatCode="#,##0.0_р_."/>
    <numFmt numFmtId="172" formatCode="000000"/>
  </numFmts>
  <fonts count="66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0"/>
    <xf numFmtId="0" fontId="45" fillId="0" borderId="0">
      <alignment horizontal="center" wrapText="1"/>
    </xf>
    <xf numFmtId="0" fontId="45" fillId="0" borderId="0">
      <alignment horizontal="center" wrapText="1"/>
    </xf>
    <xf numFmtId="0" fontId="46" fillId="0" borderId="4"/>
    <xf numFmtId="0" fontId="46" fillId="0" borderId="0"/>
    <xf numFmtId="0" fontId="1" fillId="0" borderId="0"/>
    <xf numFmtId="0" fontId="45" fillId="0" borderId="0">
      <alignment horizontal="left" wrapText="1"/>
    </xf>
    <xf numFmtId="0" fontId="47" fillId="0" borderId="0"/>
    <xf numFmtId="0" fontId="46" fillId="0" borderId="15"/>
    <xf numFmtId="0" fontId="48" fillId="0" borderId="29">
      <alignment horizontal="center"/>
    </xf>
    <xf numFmtId="0" fontId="1" fillId="0" borderId="44"/>
    <xf numFmtId="0" fontId="48" fillId="0" borderId="0">
      <alignment horizontal="left"/>
    </xf>
    <xf numFmtId="0" fontId="49" fillId="0" borderId="0">
      <alignment horizontal="center" vertical="top"/>
    </xf>
    <xf numFmtId="49" fontId="50" fillId="0" borderId="38">
      <alignment horizontal="right"/>
    </xf>
    <xf numFmtId="49" fontId="1" fillId="0" borderId="39">
      <alignment horizontal="center"/>
    </xf>
    <xf numFmtId="0" fontId="1" fillId="0" borderId="45"/>
    <xf numFmtId="49" fontId="1" fillId="0" borderId="0"/>
    <xf numFmtId="49" fontId="48" fillId="0" borderId="0">
      <alignment horizontal="right"/>
    </xf>
    <xf numFmtId="0" fontId="48" fillId="0" borderId="0"/>
    <xf numFmtId="0" fontId="48" fillId="0" borderId="0">
      <alignment horizontal="center"/>
    </xf>
    <xf numFmtId="0" fontId="48" fillId="0" borderId="38">
      <alignment horizontal="right"/>
    </xf>
    <xf numFmtId="167" fontId="48" fillId="0" borderId="40">
      <alignment horizontal="center"/>
    </xf>
    <xf numFmtId="49" fontId="48" fillId="0" borderId="0"/>
    <xf numFmtId="0" fontId="48" fillId="0" borderId="0">
      <alignment horizontal="right"/>
    </xf>
    <xf numFmtId="0" fontId="48" fillId="0" borderId="41">
      <alignment horizontal="center"/>
    </xf>
    <xf numFmtId="0" fontId="48" fillId="0" borderId="4">
      <alignment wrapText="1"/>
    </xf>
    <xf numFmtId="49" fontId="48" fillId="0" borderId="42">
      <alignment horizontal="center"/>
    </xf>
    <xf numFmtId="0" fontId="48" fillId="0" borderId="32">
      <alignment wrapText="1"/>
    </xf>
    <xf numFmtId="49" fontId="48" fillId="0" borderId="40">
      <alignment horizontal="center"/>
    </xf>
    <xf numFmtId="0" fontId="48" fillId="0" borderId="10">
      <alignment horizontal="left"/>
    </xf>
    <xf numFmtId="49" fontId="48" fillId="0" borderId="10"/>
    <xf numFmtId="0" fontId="48" fillId="0" borderId="40">
      <alignment horizontal="center"/>
    </xf>
    <xf numFmtId="49" fontId="48" fillId="0" borderId="43">
      <alignment horizontal="center"/>
    </xf>
    <xf numFmtId="0" fontId="51" fillId="0" borderId="0"/>
    <xf numFmtId="0" fontId="51" fillId="0" borderId="26"/>
    <xf numFmtId="49" fontId="48" fillId="0" borderId="9">
      <alignment horizontal="center" vertical="center" wrapText="1"/>
    </xf>
    <xf numFmtId="49" fontId="48" fillId="0" borderId="9">
      <alignment horizontal="center" vertical="center" wrapText="1"/>
    </xf>
    <xf numFmtId="49" fontId="48" fillId="0" borderId="9">
      <alignment horizontal="center" vertical="center" wrapText="1"/>
    </xf>
    <xf numFmtId="49" fontId="48" fillId="0" borderId="29">
      <alignment horizontal="center" vertical="center" wrapText="1"/>
    </xf>
    <xf numFmtId="0" fontId="48" fillId="0" borderId="33">
      <alignment horizontal="left" wrapText="1"/>
    </xf>
    <xf numFmtId="49" fontId="48" fillId="0" borderId="22">
      <alignment horizontal="center" wrapText="1"/>
    </xf>
    <xf numFmtId="49" fontId="48" fillId="0" borderId="27">
      <alignment horizontal="center"/>
    </xf>
    <xf numFmtId="4" fontId="48" fillId="0" borderId="9">
      <alignment horizontal="right"/>
    </xf>
    <xf numFmtId="4" fontId="48" fillId="0" borderId="3">
      <alignment horizontal="right"/>
    </xf>
    <xf numFmtId="0" fontId="48" fillId="0" borderId="59">
      <alignment horizontal="left" wrapText="1"/>
    </xf>
    <xf numFmtId="0" fontId="48" fillId="0" borderId="7">
      <alignment horizontal="left" wrapText="1" indent="1"/>
    </xf>
    <xf numFmtId="49" fontId="48" fillId="0" borderId="24">
      <alignment horizontal="center" wrapText="1"/>
    </xf>
    <xf numFmtId="49" fontId="48" fillId="0" borderId="28">
      <alignment horizontal="center"/>
    </xf>
    <xf numFmtId="49" fontId="48" fillId="0" borderId="30">
      <alignment horizontal="center"/>
    </xf>
    <xf numFmtId="0" fontId="48" fillId="0" borderId="60">
      <alignment horizontal="left" wrapText="1" indent="1"/>
    </xf>
    <xf numFmtId="0" fontId="48" fillId="0" borderId="3">
      <alignment horizontal="left" wrapText="1" indent="2"/>
    </xf>
    <xf numFmtId="49" fontId="48" fillId="0" borderId="23">
      <alignment horizontal="center"/>
    </xf>
    <xf numFmtId="49" fontId="48" fillId="0" borderId="9">
      <alignment horizontal="center"/>
    </xf>
    <xf numFmtId="0" fontId="48" fillId="0" borderId="40">
      <alignment horizontal="left" wrapText="1" indent="2"/>
    </xf>
    <xf numFmtId="0" fontId="48" fillId="0" borderId="26"/>
    <xf numFmtId="0" fontId="48" fillId="6" borderId="26"/>
    <xf numFmtId="0" fontId="48" fillId="6" borderId="34"/>
    <xf numFmtId="0" fontId="48" fillId="6" borderId="0"/>
    <xf numFmtId="0" fontId="48" fillId="0" borderId="0">
      <alignment horizontal="left" wrapText="1"/>
    </xf>
    <xf numFmtId="49" fontId="48" fillId="0" borderId="0">
      <alignment horizontal="center" wrapText="1"/>
    </xf>
    <xf numFmtId="49" fontId="48" fillId="0" borderId="0">
      <alignment horizontal="center"/>
    </xf>
    <xf numFmtId="49" fontId="48" fillId="0" borderId="0">
      <alignment horizontal="right"/>
    </xf>
    <xf numFmtId="0" fontId="48" fillId="0" borderId="4">
      <alignment horizontal="left"/>
    </xf>
    <xf numFmtId="49" fontId="48" fillId="0" borderId="4"/>
    <xf numFmtId="0" fontId="48" fillId="0" borderId="4"/>
    <xf numFmtId="0" fontId="1" fillId="0" borderId="4"/>
    <xf numFmtId="0" fontId="48" fillId="0" borderId="8">
      <alignment horizontal="left" wrapText="1"/>
    </xf>
    <xf numFmtId="49" fontId="48" fillId="0" borderId="27">
      <alignment horizontal="center" wrapText="1"/>
    </xf>
    <xf numFmtId="4" fontId="48" fillId="0" borderId="12">
      <alignment horizontal="right"/>
    </xf>
    <xf numFmtId="4" fontId="48" fillId="0" borderId="5">
      <alignment horizontal="right"/>
    </xf>
    <xf numFmtId="0" fontId="48" fillId="0" borderId="61">
      <alignment horizontal="left" wrapText="1"/>
    </xf>
    <xf numFmtId="49" fontId="48" fillId="0" borderId="23">
      <alignment horizontal="center" wrapText="1"/>
    </xf>
    <xf numFmtId="49" fontId="48" fillId="0" borderId="3">
      <alignment horizontal="center"/>
    </xf>
    <xf numFmtId="0" fontId="48" fillId="0" borderId="5">
      <alignment horizontal="left" wrapText="1" indent="2"/>
    </xf>
    <xf numFmtId="49" fontId="48" fillId="0" borderId="11">
      <alignment horizontal="center"/>
    </xf>
    <xf numFmtId="49" fontId="48" fillId="0" borderId="12">
      <alignment horizontal="center"/>
    </xf>
    <xf numFmtId="0" fontId="48" fillId="0" borderId="42">
      <alignment horizontal="left" wrapText="1" indent="2"/>
    </xf>
    <xf numFmtId="0" fontId="48" fillId="0" borderId="32"/>
    <xf numFmtId="0" fontId="48" fillId="0" borderId="47"/>
    <xf numFmtId="0" fontId="44" fillId="0" borderId="46">
      <alignment horizontal="left" wrapText="1"/>
    </xf>
    <xf numFmtId="0" fontId="48" fillId="0" borderId="48">
      <alignment horizontal="center" wrapText="1"/>
    </xf>
    <xf numFmtId="49" fontId="48" fillId="0" borderId="49">
      <alignment horizontal="center" wrapText="1"/>
    </xf>
    <xf numFmtId="4" fontId="48" fillId="0" borderId="27">
      <alignment horizontal="right"/>
    </xf>
    <xf numFmtId="4" fontId="48" fillId="0" borderId="6">
      <alignment horizontal="right"/>
    </xf>
    <xf numFmtId="0" fontId="44" fillId="0" borderId="40">
      <alignment horizontal="left" wrapText="1"/>
    </xf>
    <xf numFmtId="0" fontId="1" fillId="0" borderId="26"/>
    <xf numFmtId="0" fontId="1" fillId="0" borderId="10"/>
    <xf numFmtId="0" fontId="48" fillId="0" borderId="0">
      <alignment horizontal="center" wrapText="1"/>
    </xf>
    <xf numFmtId="0" fontId="44" fillId="0" borderId="0">
      <alignment horizontal="center"/>
    </xf>
    <xf numFmtId="0" fontId="44" fillId="0" borderId="4"/>
    <xf numFmtId="49" fontId="48" fillId="0" borderId="4">
      <alignment horizontal="left"/>
    </xf>
    <xf numFmtId="0" fontId="48" fillId="0" borderId="7">
      <alignment horizontal="left" wrapText="1"/>
    </xf>
    <xf numFmtId="0" fontId="48" fillId="0" borderId="60">
      <alignment horizontal="left" wrapText="1"/>
    </xf>
    <xf numFmtId="0" fontId="1" fillId="0" borderId="28"/>
    <xf numFmtId="0" fontId="1" fillId="0" borderId="30"/>
    <xf numFmtId="0" fontId="48" fillId="0" borderId="8">
      <alignment horizontal="left" wrapText="1" indent="1"/>
    </xf>
    <xf numFmtId="49" fontId="48" fillId="0" borderId="11">
      <alignment horizontal="center" wrapText="1"/>
    </xf>
    <xf numFmtId="0" fontId="48" fillId="0" borderId="61">
      <alignment horizontal="left" wrapText="1" indent="1"/>
    </xf>
    <xf numFmtId="0" fontId="48" fillId="0" borderId="7">
      <alignment horizontal="left" wrapText="1" indent="2"/>
    </xf>
    <xf numFmtId="0" fontId="48" fillId="0" borderId="60">
      <alignment horizontal="left" wrapText="1" indent="2"/>
    </xf>
    <xf numFmtId="0" fontId="48" fillId="0" borderId="1">
      <alignment horizontal="left" wrapText="1" indent="2"/>
    </xf>
    <xf numFmtId="49" fontId="48" fillId="0" borderId="11">
      <alignment horizontal="center" shrinkToFit="1"/>
    </xf>
    <xf numFmtId="49" fontId="48" fillId="0" borderId="12">
      <alignment horizontal="center" shrinkToFit="1"/>
    </xf>
    <xf numFmtId="0" fontId="48" fillId="0" borderId="61">
      <alignment horizontal="left" wrapText="1" indent="2"/>
    </xf>
    <xf numFmtId="0" fontId="44" fillId="0" borderId="14">
      <alignment horizontal="center" vertical="center" textRotation="90" wrapText="1"/>
    </xf>
    <xf numFmtId="0" fontId="48" fillId="0" borderId="9">
      <alignment horizontal="center" vertical="top" wrapText="1"/>
    </xf>
    <xf numFmtId="0" fontId="48" fillId="0" borderId="9">
      <alignment horizontal="center" vertical="top"/>
    </xf>
    <xf numFmtId="0" fontId="48" fillId="0" borderId="9">
      <alignment horizontal="center" vertical="top"/>
    </xf>
    <xf numFmtId="49" fontId="48" fillId="0" borderId="9">
      <alignment horizontal="center" vertical="top" wrapText="1"/>
    </xf>
    <xf numFmtId="0" fontId="48" fillId="0" borderId="9">
      <alignment horizontal="center" vertical="top" wrapText="1"/>
    </xf>
    <xf numFmtId="0" fontId="44" fillId="0" borderId="16"/>
    <xf numFmtId="49" fontId="44" fillId="0" borderId="22">
      <alignment horizontal="center"/>
    </xf>
    <xf numFmtId="49" fontId="52" fillId="0" borderId="17">
      <alignment horizontal="left" vertical="center" wrapText="1"/>
    </xf>
    <xf numFmtId="49" fontId="44" fillId="0" borderId="23">
      <alignment horizontal="center" vertical="center" wrapText="1"/>
    </xf>
    <xf numFmtId="49" fontId="48" fillId="0" borderId="2">
      <alignment horizontal="left" vertical="center" wrapText="1" indent="2"/>
    </xf>
    <xf numFmtId="49" fontId="48" fillId="0" borderId="24">
      <alignment horizontal="center" vertical="center" wrapText="1"/>
    </xf>
    <xf numFmtId="0" fontId="48" fillId="0" borderId="28"/>
    <xf numFmtId="4" fontId="48" fillId="0" borderId="28">
      <alignment horizontal="right"/>
    </xf>
    <xf numFmtId="4" fontId="48" fillId="0" borderId="30">
      <alignment horizontal="right"/>
    </xf>
    <xf numFmtId="49" fontId="48" fillId="0" borderId="1">
      <alignment horizontal="left" vertical="center" wrapText="1" indent="3"/>
    </xf>
    <xf numFmtId="49" fontId="48" fillId="0" borderId="11">
      <alignment horizontal="center" vertical="center" wrapText="1"/>
    </xf>
    <xf numFmtId="49" fontId="48" fillId="0" borderId="17">
      <alignment horizontal="left" vertical="center" wrapText="1" indent="3"/>
    </xf>
    <xf numFmtId="49" fontId="48" fillId="0" borderId="23">
      <alignment horizontal="center" vertical="center" wrapText="1"/>
    </xf>
    <xf numFmtId="49" fontId="48" fillId="0" borderId="18">
      <alignment horizontal="left" vertical="center" wrapText="1" indent="3"/>
    </xf>
    <xf numFmtId="0" fontId="52" fillId="0" borderId="16">
      <alignment horizontal="left" vertical="center" wrapText="1"/>
    </xf>
    <xf numFmtId="49" fontId="48" fillId="0" borderId="25">
      <alignment horizontal="center" vertical="center" wrapText="1"/>
    </xf>
    <xf numFmtId="4" fontId="48" fillId="0" borderId="29">
      <alignment horizontal="right"/>
    </xf>
    <xf numFmtId="4" fontId="48" fillId="0" borderId="31">
      <alignment horizontal="right"/>
    </xf>
    <xf numFmtId="0" fontId="44" fillId="0" borderId="10">
      <alignment horizontal="center" vertical="center" textRotation="90" wrapText="1"/>
    </xf>
    <xf numFmtId="49" fontId="48" fillId="0" borderId="10">
      <alignment horizontal="left" vertical="center" wrapText="1" indent="3"/>
    </xf>
    <xf numFmtId="49" fontId="48" fillId="0" borderId="26">
      <alignment horizontal="center" vertical="center" wrapText="1"/>
    </xf>
    <xf numFmtId="4" fontId="48" fillId="0" borderId="26">
      <alignment horizontal="right"/>
    </xf>
    <xf numFmtId="0" fontId="48" fillId="0" borderId="0">
      <alignment vertical="center"/>
    </xf>
    <xf numFmtId="49" fontId="48" fillId="0" borderId="0">
      <alignment horizontal="left" vertical="center" wrapText="1" indent="3"/>
    </xf>
    <xf numFmtId="49" fontId="48" fillId="0" borderId="0">
      <alignment horizontal="center" vertical="center" wrapText="1"/>
    </xf>
    <xf numFmtId="4" fontId="48" fillId="0" borderId="0">
      <alignment horizontal="right" shrinkToFit="1"/>
    </xf>
    <xf numFmtId="0" fontId="44" fillId="0" borderId="4">
      <alignment horizontal="center" vertical="center" textRotation="90" wrapText="1"/>
    </xf>
    <xf numFmtId="49" fontId="48" fillId="0" borderId="4">
      <alignment horizontal="left" vertical="center" wrapText="1" indent="3"/>
    </xf>
    <xf numFmtId="49" fontId="48" fillId="0" borderId="4">
      <alignment horizontal="center" vertical="center" wrapText="1"/>
    </xf>
    <xf numFmtId="4" fontId="48" fillId="0" borderId="4">
      <alignment horizontal="right"/>
    </xf>
    <xf numFmtId="49" fontId="44" fillId="0" borderId="22">
      <alignment horizontal="center" vertical="center" wrapText="1"/>
    </xf>
    <xf numFmtId="0" fontId="48" fillId="0" borderId="30"/>
    <xf numFmtId="0" fontId="44" fillId="0" borderId="10">
      <alignment horizontal="center" vertical="center" textRotation="90"/>
    </xf>
    <xf numFmtId="0" fontId="44" fillId="0" borderId="4">
      <alignment horizontal="center" vertical="center" textRotation="90"/>
    </xf>
    <xf numFmtId="0" fontId="44" fillId="0" borderId="14">
      <alignment horizontal="center" vertical="center" textRotation="90"/>
    </xf>
    <xf numFmtId="49" fontId="52" fillId="0" borderId="16">
      <alignment horizontal="left" vertical="center" wrapText="1"/>
    </xf>
    <xf numFmtId="0" fontId="44" fillId="0" borderId="9">
      <alignment horizontal="center" vertical="center" textRotation="90"/>
    </xf>
    <xf numFmtId="0" fontId="44" fillId="0" borderId="22">
      <alignment horizontal="center" vertical="center"/>
    </xf>
    <xf numFmtId="0" fontId="48" fillId="0" borderId="17">
      <alignment horizontal="left" vertical="center" wrapText="1"/>
    </xf>
    <xf numFmtId="0" fontId="48" fillId="0" borderId="24">
      <alignment horizontal="center" vertical="center"/>
    </xf>
    <xf numFmtId="0" fontId="48" fillId="0" borderId="11">
      <alignment horizontal="center" vertical="center"/>
    </xf>
    <xf numFmtId="0" fontId="48" fillId="0" borderId="23">
      <alignment horizontal="center" vertical="center"/>
    </xf>
    <xf numFmtId="0" fontId="48" fillId="0" borderId="18">
      <alignment horizontal="left" vertical="center" wrapText="1"/>
    </xf>
    <xf numFmtId="0" fontId="44" fillId="0" borderId="23">
      <alignment horizontal="center" vertical="center"/>
    </xf>
    <xf numFmtId="0" fontId="48" fillId="0" borderId="25">
      <alignment horizontal="center" vertical="center"/>
    </xf>
    <xf numFmtId="49" fontId="44" fillId="0" borderId="22">
      <alignment horizontal="center" vertical="center"/>
    </xf>
    <xf numFmtId="49" fontId="48" fillId="0" borderId="17">
      <alignment horizontal="left" vertical="center" wrapText="1"/>
    </xf>
    <xf numFmtId="49" fontId="48" fillId="0" borderId="24">
      <alignment horizontal="center" vertical="center"/>
    </xf>
    <xf numFmtId="49" fontId="48" fillId="0" borderId="11">
      <alignment horizontal="center" vertical="center"/>
    </xf>
    <xf numFmtId="49" fontId="48" fillId="0" borderId="23">
      <alignment horizontal="center" vertical="center"/>
    </xf>
    <xf numFmtId="49" fontId="48" fillId="0" borderId="18">
      <alignment horizontal="left" vertical="center" wrapText="1"/>
    </xf>
    <xf numFmtId="49" fontId="48" fillId="0" borderId="25">
      <alignment horizontal="center" vertical="center"/>
    </xf>
    <xf numFmtId="49" fontId="48" fillId="0" borderId="4">
      <alignment horizontal="center"/>
    </xf>
    <xf numFmtId="0" fontId="48" fillId="0" borderId="4">
      <alignment horizontal="center"/>
    </xf>
    <xf numFmtId="49" fontId="48" fillId="0" borderId="0">
      <alignment horizontal="left"/>
    </xf>
    <xf numFmtId="0" fontId="48" fillId="0" borderId="10">
      <alignment horizontal="center"/>
    </xf>
    <xf numFmtId="49" fontId="48" fillId="0" borderId="10">
      <alignment horizontal="center"/>
    </xf>
    <xf numFmtId="0" fontId="48" fillId="0" borderId="0">
      <alignment horizontal="center"/>
    </xf>
    <xf numFmtId="49" fontId="48" fillId="0" borderId="4"/>
    <xf numFmtId="0" fontId="53" fillId="0" borderId="4">
      <alignment wrapText="1"/>
    </xf>
    <xf numFmtId="0" fontId="53" fillId="0" borderId="9">
      <alignment wrapText="1"/>
    </xf>
    <xf numFmtId="0" fontId="53" fillId="0" borderId="10">
      <alignment wrapText="1"/>
    </xf>
    <xf numFmtId="0" fontId="48" fillId="0" borderId="1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7" borderId="0"/>
    <xf numFmtId="0" fontId="1" fillId="7" borderId="4"/>
    <xf numFmtId="0" fontId="1" fillId="7" borderId="32"/>
    <xf numFmtId="0" fontId="1" fillId="7" borderId="10"/>
    <xf numFmtId="0" fontId="1" fillId="7" borderId="35"/>
    <xf numFmtId="0" fontId="1" fillId="7" borderId="36"/>
    <xf numFmtId="0" fontId="1" fillId="7" borderId="37"/>
    <xf numFmtId="0" fontId="1" fillId="7" borderId="62"/>
    <xf numFmtId="0" fontId="1" fillId="7" borderId="63"/>
    <xf numFmtId="0" fontId="1" fillId="7" borderId="64"/>
    <xf numFmtId="0" fontId="1" fillId="7" borderId="26"/>
    <xf numFmtId="0" fontId="1" fillId="7" borderId="65"/>
    <xf numFmtId="0" fontId="1" fillId="7" borderId="66"/>
    <xf numFmtId="0" fontId="1" fillId="7" borderId="67"/>
    <xf numFmtId="0" fontId="1" fillId="7" borderId="38"/>
    <xf numFmtId="0" fontId="1" fillId="7" borderId="68"/>
    <xf numFmtId="0" fontId="1" fillId="7" borderId="13"/>
    <xf numFmtId="0" fontId="1" fillId="7" borderId="45"/>
    <xf numFmtId="0" fontId="1" fillId="7" borderId="34"/>
    <xf numFmtId="0" fontId="1" fillId="8" borderId="36"/>
    <xf numFmtId="0" fontId="1" fillId="7" borderId="69"/>
    <xf numFmtId="0" fontId="1" fillId="8" borderId="4"/>
  </cellStyleXfs>
  <cellXfs count="334">
    <xf numFmtId="0" fontId="0" fillId="0" borderId="0" xfId="0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20" fillId="0" borderId="0" xfId="0" applyFont="1" applyFill="1"/>
    <xf numFmtId="0" fontId="20" fillId="5" borderId="0" xfId="0" applyFont="1" applyFill="1"/>
    <xf numFmtId="0" fontId="20" fillId="4" borderId="0" xfId="0" applyFont="1" applyFill="1"/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4" borderId="56" xfId="0" applyFill="1" applyBorder="1" applyAlignment="1"/>
    <xf numFmtId="0" fontId="0" fillId="5" borderId="51" xfId="0" applyFill="1" applyBorder="1" applyAlignment="1">
      <alignment vertical="top"/>
    </xf>
    <xf numFmtId="0" fontId="21" fillId="5" borderId="51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0" fillId="4" borderId="0" xfId="0" applyFill="1"/>
    <xf numFmtId="0" fontId="17" fillId="5" borderId="51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0" borderId="0" xfId="0" applyFont="1"/>
    <xf numFmtId="0" fontId="17" fillId="5" borderId="51" xfId="0" applyNumberFormat="1" applyFont="1" applyFill="1" applyBorder="1" applyAlignment="1">
      <alignment horizontal="justify" vertical="justify" wrapText="1"/>
    </xf>
    <xf numFmtId="0" fontId="14" fillId="5" borderId="51" xfId="0" applyNumberFormat="1" applyFont="1" applyFill="1" applyBorder="1" applyAlignment="1">
      <alignment horizontal="center" vertical="center"/>
    </xf>
    <xf numFmtId="165" fontId="16" fillId="5" borderId="51" xfId="0" applyNumberFormat="1" applyFont="1" applyFill="1" applyBorder="1" applyAlignment="1"/>
    <xf numFmtId="10" fontId="16" fillId="4" borderId="51" xfId="182" applyNumberFormat="1" applyFont="1" applyFill="1" applyBorder="1" applyAlignment="1"/>
    <xf numFmtId="4" fontId="17" fillId="4" borderId="0" xfId="0" applyNumberFormat="1" applyFont="1" applyFill="1" applyBorder="1" applyAlignment="1"/>
    <xf numFmtId="0" fontId="0" fillId="0" borderId="0" xfId="0" applyAlignment="1"/>
    <xf numFmtId="0" fontId="23" fillId="5" borderId="51" xfId="0" applyNumberFormat="1" applyFont="1" applyFill="1" applyBorder="1" applyAlignment="1">
      <alignment horizontal="justify" vertical="justify" wrapText="1"/>
    </xf>
    <xf numFmtId="0" fontId="15" fillId="5" borderId="51" xfId="0" applyNumberFormat="1" applyFont="1" applyFill="1" applyBorder="1" applyAlignment="1">
      <alignment horizontal="center" vertical="center"/>
    </xf>
    <xf numFmtId="165" fontId="0" fillId="5" borderId="51" xfId="0" applyNumberFormat="1" applyFont="1" applyFill="1" applyBorder="1" applyAlignment="1"/>
    <xf numFmtId="10" fontId="18" fillId="4" borderId="51" xfId="182" applyNumberFormat="1" applyFont="1" applyFill="1" applyBorder="1" applyAlignment="1"/>
    <xf numFmtId="4" fontId="23" fillId="4" borderId="0" xfId="0" applyNumberFormat="1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24" fillId="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1" xfId="0" applyFill="1" applyBorder="1" applyAlignment="1"/>
    <xf numFmtId="0" fontId="0" fillId="0" borderId="0" xfId="0" applyBorder="1" applyAlignment="1">
      <alignment vertical="top"/>
    </xf>
    <xf numFmtId="43" fontId="16" fillId="4" borderId="0" xfId="181" applyFont="1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5" borderId="51" xfId="0" applyFont="1" applyFill="1" applyBorder="1" applyAlignment="1">
      <alignment horizontal="left" vertical="center" wrapText="1"/>
    </xf>
    <xf numFmtId="43" fontId="26" fillId="5" borderId="51" xfId="181" applyFont="1" applyFill="1" applyBorder="1" applyAlignment="1">
      <alignment horizontal="right" shrinkToFit="1"/>
    </xf>
    <xf numFmtId="166" fontId="27" fillId="5" borderId="51" xfId="181" applyNumberFormat="1" applyFont="1" applyFill="1" applyBorder="1" applyAlignment="1">
      <alignment horizontal="right" shrinkToFit="1"/>
    </xf>
    <xf numFmtId="166" fontId="28" fillId="4" borderId="51" xfId="181" applyNumberFormat="1" applyFont="1" applyFill="1" applyBorder="1" applyAlignment="1">
      <alignment horizontal="right" shrinkToFit="1"/>
    </xf>
    <xf numFmtId="43" fontId="26" fillId="4" borderId="0" xfId="181" applyFont="1" applyFill="1" applyBorder="1" applyAlignment="1">
      <alignment horizontal="right" shrinkToFit="1"/>
    </xf>
    <xf numFmtId="43" fontId="26" fillId="5" borderId="0" xfId="181" applyFont="1" applyFill="1" applyBorder="1" applyAlignment="1">
      <alignment horizontal="right" shrinkToFit="1"/>
    </xf>
    <xf numFmtId="0" fontId="26" fillId="5" borderId="51" xfId="0" applyFont="1" applyFill="1" applyBorder="1" applyAlignment="1">
      <alignment horizontal="left" vertical="center" wrapText="1"/>
    </xf>
    <xf numFmtId="43" fontId="26" fillId="0" borderId="0" xfId="181" applyFont="1" applyBorder="1" applyAlignment="1">
      <alignment horizontal="right" shrinkToFit="1"/>
    </xf>
    <xf numFmtId="0" fontId="0" fillId="5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29" fillId="4" borderId="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right" vertical="center" wrapText="1"/>
    </xf>
    <xf numFmtId="49" fontId="30" fillId="4" borderId="0" xfId="0" applyNumberFormat="1" applyFont="1" applyFill="1" applyBorder="1" applyAlignment="1">
      <alignment horizontal="center"/>
    </xf>
    <xf numFmtId="4" fontId="31" fillId="4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49" fontId="21" fillId="0" borderId="0" xfId="174" applyNumberFormat="1" applyFont="1" applyProtection="1">
      <alignment horizontal="center"/>
    </xf>
    <xf numFmtId="0" fontId="21" fillId="4" borderId="0" xfId="108" applyNumberFormat="1" applyFont="1" applyFill="1" applyProtection="1"/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33" fillId="4" borderId="0" xfId="0" applyFont="1" applyFill="1" applyAlignment="1">
      <alignment vertical="top"/>
    </xf>
    <xf numFmtId="0" fontId="33" fillId="0" borderId="0" xfId="0" applyFont="1" applyAlignment="1">
      <alignment vertical="top"/>
    </xf>
    <xf numFmtId="0" fontId="34" fillId="5" borderId="0" xfId="0" applyFont="1" applyFill="1" applyAlignment="1">
      <alignment horizontal="center" wrapText="1"/>
    </xf>
    <xf numFmtId="10" fontId="34" fillId="5" borderId="0" xfId="0" applyNumberFormat="1" applyFont="1" applyFill="1" applyAlignment="1">
      <alignment horizontal="center" wrapText="1"/>
    </xf>
    <xf numFmtId="10" fontId="34" fillId="4" borderId="0" xfId="0" applyNumberFormat="1" applyFont="1" applyFill="1" applyAlignment="1">
      <alignment horizontal="center" wrapText="1"/>
    </xf>
    <xf numFmtId="0" fontId="36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0" fontId="33" fillId="4" borderId="0" xfId="0" applyFont="1" applyFill="1" applyAlignment="1">
      <alignment horizontal="center"/>
    </xf>
    <xf numFmtId="4" fontId="21" fillId="4" borderId="0" xfId="0" applyNumberFormat="1" applyFont="1" applyFill="1" applyAlignment="1"/>
    <xf numFmtId="10" fontId="21" fillId="4" borderId="0" xfId="0" applyNumberFormat="1" applyFont="1" applyFill="1" applyAlignment="1">
      <alignment horizontal="center" wrapText="1"/>
    </xf>
    <xf numFmtId="4" fontId="21" fillId="5" borderId="0" xfId="0" applyNumberFormat="1" applyFont="1" applyFill="1" applyAlignment="1"/>
    <xf numFmtId="10" fontId="21" fillId="5" borderId="0" xfId="0" applyNumberFormat="1" applyFont="1" applyFill="1" applyAlignment="1">
      <alignment horizontal="center" wrapText="1"/>
    </xf>
    <xf numFmtId="0" fontId="34" fillId="4" borderId="52" xfId="0" applyFont="1" applyFill="1" applyBorder="1" applyAlignment="1">
      <alignment horizontal="center" vertical="center" wrapText="1"/>
    </xf>
    <xf numFmtId="10" fontId="34" fillId="4" borderId="52" xfId="0" applyNumberFormat="1" applyFont="1" applyFill="1" applyBorder="1" applyAlignment="1">
      <alignment horizontal="center" vertical="center" wrapText="1"/>
    </xf>
    <xf numFmtId="164" fontId="37" fillId="4" borderId="51" xfId="0" applyNumberFormat="1" applyFont="1" applyFill="1" applyBorder="1" applyProtection="1">
      <protection locked="0"/>
    </xf>
    <xf numFmtId="4" fontId="34" fillId="4" borderId="12" xfId="179" applyNumberFormat="1" applyFont="1" applyFill="1" applyProtection="1">
      <alignment horizontal="right"/>
    </xf>
    <xf numFmtId="0" fontId="37" fillId="0" borderId="0" xfId="0" applyFont="1" applyProtection="1">
      <protection locked="0"/>
    </xf>
    <xf numFmtId="0" fontId="33" fillId="4" borderId="51" xfId="0" applyFont="1" applyFill="1" applyBorder="1" applyProtection="1">
      <protection locked="0"/>
    </xf>
    <xf numFmtId="4" fontId="21" fillId="4" borderId="12" xfId="179" applyNumberFormat="1" applyFont="1" applyFill="1" applyProtection="1">
      <alignment horizontal="right"/>
    </xf>
    <xf numFmtId="0" fontId="37" fillId="4" borderId="0" xfId="0" applyFont="1" applyFill="1" applyProtection="1">
      <protection locked="0"/>
    </xf>
    <xf numFmtId="49" fontId="21" fillId="0" borderId="0" xfId="131" applyNumberFormat="1" applyFont="1" applyProtection="1"/>
    <xf numFmtId="49" fontId="21" fillId="4" borderId="0" xfId="131" applyNumberFormat="1" applyFont="1" applyFill="1" applyProtection="1"/>
    <xf numFmtId="0" fontId="21" fillId="0" borderId="0" xfId="108" applyNumberFormat="1" applyFont="1" applyProtection="1"/>
    <xf numFmtId="0" fontId="39" fillId="4" borderId="51" xfId="0" applyFont="1" applyFill="1" applyBorder="1" applyAlignment="1">
      <alignment horizontal="center" shrinkToFit="1"/>
    </xf>
    <xf numFmtId="4" fontId="37" fillId="4" borderId="51" xfId="0" applyNumberFormat="1" applyFont="1" applyFill="1" applyBorder="1" applyProtection="1">
      <protection locked="0"/>
    </xf>
    <xf numFmtId="0" fontId="41" fillId="4" borderId="51" xfId="0" applyFont="1" applyFill="1" applyBorder="1" applyAlignment="1">
      <alignment horizontal="center" shrinkToFit="1"/>
    </xf>
    <xf numFmtId="4" fontId="33" fillId="4" borderId="51" xfId="0" applyNumberFormat="1" applyFont="1" applyFill="1" applyBorder="1" applyProtection="1">
      <protection locked="0"/>
    </xf>
    <xf numFmtId="0" fontId="41" fillId="0" borderId="51" xfId="0" applyFont="1" applyFill="1" applyBorder="1" applyAlignment="1">
      <alignment horizontal="center" shrinkToFit="1"/>
    </xf>
    <xf numFmtId="0" fontId="39" fillId="0" borderId="51" xfId="0" applyFont="1" applyFill="1" applyBorder="1" applyAlignment="1">
      <alignment horizontal="center" shrinkToFit="1"/>
    </xf>
    <xf numFmtId="0" fontId="32" fillId="4" borderId="51" xfId="0" applyFont="1" applyFill="1" applyBorder="1" applyAlignment="1">
      <alignment wrapText="1"/>
    </xf>
    <xf numFmtId="0" fontId="32" fillId="0" borderId="0" xfId="162" applyNumberFormat="1" applyFont="1" applyAlignment="1" applyProtection="1">
      <alignment wrapText="1"/>
    </xf>
    <xf numFmtId="0" fontId="35" fillId="0" borderId="0" xfId="0" applyFont="1" applyFill="1" applyAlignment="1">
      <alignment wrapText="1"/>
    </xf>
    <xf numFmtId="0" fontId="32" fillId="4" borderId="0" xfId="106" applyNumberFormat="1" applyFont="1" applyFill="1" applyAlignment="1" applyProtection="1"/>
    <xf numFmtId="0" fontId="36" fillId="4" borderId="0" xfId="0" applyFont="1" applyFill="1" applyAlignment="1" applyProtection="1">
      <protection locked="0"/>
    </xf>
    <xf numFmtId="0" fontId="38" fillId="4" borderId="51" xfId="0" applyFont="1" applyFill="1" applyBorder="1" applyAlignment="1">
      <alignment wrapText="1"/>
    </xf>
    <xf numFmtId="0" fontId="40" fillId="4" borderId="51" xfId="0" applyFont="1" applyFill="1" applyBorder="1" applyAlignment="1">
      <alignment wrapText="1"/>
    </xf>
    <xf numFmtId="0" fontId="40" fillId="0" borderId="51" xfId="0" applyFont="1" applyFill="1" applyBorder="1" applyAlignment="1">
      <alignment wrapText="1"/>
    </xf>
    <xf numFmtId="0" fontId="38" fillId="0" borderId="51" xfId="0" applyFont="1" applyFill="1" applyBorder="1" applyAlignment="1">
      <alignment wrapText="1"/>
    </xf>
    <xf numFmtId="0" fontId="36" fillId="0" borderId="0" xfId="0" applyFont="1" applyAlignment="1" applyProtection="1">
      <protection locked="0"/>
    </xf>
    <xf numFmtId="49" fontId="21" fillId="4" borderId="0" xfId="174" applyNumberFormat="1" applyFont="1" applyFill="1" applyProtection="1">
      <alignment horizontal="center"/>
    </xf>
    <xf numFmtId="0" fontId="42" fillId="0" borderId="0" xfId="0" applyFont="1" applyProtection="1">
      <protection locked="0"/>
    </xf>
    <xf numFmtId="49" fontId="32" fillId="0" borderId="28" xfId="111" applyNumberFormat="1" applyFont="1" applyBorder="1" applyAlignment="1" applyProtection="1">
      <alignment horizontal="center" vertical="center" wrapText="1"/>
    </xf>
    <xf numFmtId="49" fontId="21" fillId="0" borderId="28" xfId="111" applyNumberFormat="1" applyFont="1" applyBorder="1" applyProtection="1">
      <alignment horizontal="center" vertical="center" wrapText="1"/>
    </xf>
    <xf numFmtId="49" fontId="21" fillId="0" borderId="28" xfId="136" applyNumberFormat="1" applyFont="1" applyBorder="1" applyProtection="1">
      <alignment horizontal="center" vertical="center" wrapText="1"/>
    </xf>
    <xf numFmtId="0" fontId="21" fillId="4" borderId="0" xfId="128" applyNumberFormat="1" applyFont="1" applyFill="1" applyBorder="1" applyProtection="1"/>
    <xf numFmtId="0" fontId="21" fillId="4" borderId="0" xfId="139" applyNumberFormat="1" applyFont="1" applyFill="1" applyBorder="1" applyProtection="1"/>
    <xf numFmtId="164" fontId="37" fillId="4" borderId="52" xfId="0" applyNumberFormat="1" applyFont="1" applyFill="1" applyBorder="1" applyProtection="1">
      <protection locked="0"/>
    </xf>
    <xf numFmtId="0" fontId="35" fillId="0" borderId="51" xfId="164" applyNumberFormat="1" applyFont="1" applyBorder="1" applyAlignment="1" applyProtection="1">
      <alignment wrapText="1"/>
    </xf>
    <xf numFmtId="49" fontId="34" fillId="0" borderId="51" xfId="175" applyNumberFormat="1" applyFont="1" applyBorder="1" applyProtection="1">
      <alignment horizontal="center" wrapText="1"/>
    </xf>
    <xf numFmtId="4" fontId="34" fillId="0" borderId="51" xfId="179" applyNumberFormat="1" applyFont="1" applyBorder="1" applyProtection="1">
      <alignment horizontal="right"/>
    </xf>
    <xf numFmtId="4" fontId="34" fillId="4" borderId="51" xfId="179" applyNumberFormat="1" applyFont="1" applyFill="1" applyBorder="1" applyProtection="1">
      <alignment horizontal="right"/>
    </xf>
    <xf numFmtId="0" fontId="32" fillId="0" borderId="51" xfId="114" applyNumberFormat="1" applyFont="1" applyBorder="1" applyAlignment="1" applyProtection="1">
      <alignment wrapText="1"/>
    </xf>
    <xf numFmtId="49" fontId="21" fillId="0" borderId="51" xfId="134" applyNumberFormat="1" applyFont="1" applyBorder="1" applyProtection="1">
      <alignment horizontal="center"/>
    </xf>
    <xf numFmtId="49" fontId="21" fillId="4" borderId="51" xfId="134" applyNumberFormat="1" applyFont="1" applyFill="1" applyBorder="1" applyProtection="1">
      <alignment horizontal="center"/>
    </xf>
    <xf numFmtId="0" fontId="35" fillId="0" borderId="51" xfId="167" applyNumberFormat="1" applyFont="1" applyBorder="1" applyAlignment="1" applyProtection="1">
      <alignment wrapText="1"/>
    </xf>
    <xf numFmtId="49" fontId="34" fillId="0" borderId="51" xfId="177" applyNumberFormat="1" applyFont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horizontal="left" vertical="center" wrapText="1"/>
    </xf>
    <xf numFmtId="49" fontId="21" fillId="4" borderId="51" xfId="177" applyNumberFormat="1" applyFont="1" applyFill="1" applyBorder="1" applyProtection="1">
      <alignment horizontal="center"/>
    </xf>
    <xf numFmtId="4" fontId="21" fillId="4" borderId="51" xfId="179" applyNumberFormat="1" applyFont="1" applyFill="1" applyBorder="1" applyProtection="1">
      <alignment horizontal="right"/>
    </xf>
    <xf numFmtId="0" fontId="35" fillId="4" borderId="51" xfId="167" applyNumberFormat="1" applyFont="1" applyFill="1" applyBorder="1" applyAlignment="1" applyProtection="1">
      <alignment wrapText="1"/>
    </xf>
    <xf numFmtId="49" fontId="34" fillId="4" borderId="51" xfId="177" applyNumberFormat="1" applyFont="1" applyFill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wrapText="1"/>
    </xf>
    <xf numFmtId="0" fontId="35" fillId="4" borderId="51" xfId="166" applyNumberFormat="1" applyFont="1" applyFill="1" applyBorder="1" applyAlignment="1" applyProtection="1">
      <alignment wrapText="1"/>
    </xf>
    <xf numFmtId="49" fontId="34" fillId="4" borderId="51" xfId="176" applyNumberFormat="1" applyFont="1" applyFill="1" applyBorder="1" applyProtection="1">
      <alignment horizontal="center" wrapText="1"/>
    </xf>
    <xf numFmtId="0" fontId="0" fillId="4" borderId="0" xfId="0" applyFill="1" applyBorder="1" applyAlignment="1"/>
    <xf numFmtId="0" fontId="33" fillId="4" borderId="0" xfId="0" applyFont="1" applyFill="1"/>
    <xf numFmtId="10" fontId="21" fillId="4" borderId="0" xfId="0" applyNumberFormat="1" applyFont="1" applyFill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/>
    <xf numFmtId="2" fontId="21" fillId="4" borderId="52" xfId="160" applyNumberFormat="1" applyFont="1" applyFill="1" applyBorder="1" applyProtection="1"/>
    <xf numFmtId="0" fontId="54" fillId="0" borderId="5" xfId="256" applyNumberFormat="1" applyFont="1" applyAlignment="1" applyProtection="1">
      <alignment wrapText="1"/>
    </xf>
    <xf numFmtId="4" fontId="16" fillId="4" borderId="51" xfId="0" applyNumberFormat="1" applyFont="1" applyFill="1" applyBorder="1" applyAlignment="1"/>
    <xf numFmtId="165" fontId="0" fillId="4" borderId="51" xfId="0" applyNumberFormat="1" applyFill="1" applyBorder="1" applyAlignment="1">
      <alignment wrapText="1"/>
    </xf>
    <xf numFmtId="165" fontId="16" fillId="4" borderId="51" xfId="0" applyNumberFormat="1" applyFont="1" applyFill="1" applyBorder="1" applyAlignment="1">
      <alignment wrapText="1"/>
    </xf>
    <xf numFmtId="166" fontId="27" fillId="4" borderId="51" xfId="181" applyNumberFormat="1" applyFont="1" applyFill="1" applyBorder="1" applyAlignment="1">
      <alignment horizontal="right" shrinkToFit="1"/>
    </xf>
    <xf numFmtId="166" fontId="16" fillId="4" borderId="51" xfId="181" applyNumberFormat="1" applyFont="1" applyFill="1" applyBorder="1" applyAlignment="1">
      <alignment horizontal="right" shrinkToFit="1"/>
    </xf>
    <xf numFmtId="166" fontId="18" fillId="4" borderId="51" xfId="181" applyNumberFormat="1" applyFont="1" applyFill="1" applyBorder="1" applyAlignment="1">
      <alignment horizontal="right" shrinkToFit="1"/>
    </xf>
    <xf numFmtId="49" fontId="34" fillId="4" borderId="12" xfId="111" applyNumberFormat="1" applyFont="1" applyFill="1" applyBorder="1" applyProtection="1">
      <alignment horizontal="center" vertical="center" wrapText="1"/>
    </xf>
    <xf numFmtId="49" fontId="21" fillId="4" borderId="28" xfId="136" applyNumberFormat="1" applyFont="1" applyFill="1" applyBorder="1" applyProtection="1">
      <alignment horizontal="center" vertical="center" wrapText="1"/>
    </xf>
    <xf numFmtId="4" fontId="34" fillId="4" borderId="51" xfId="180" applyNumberFormat="1" applyFont="1" applyFill="1" applyBorder="1" applyProtection="1">
      <alignment horizontal="right"/>
    </xf>
    <xf numFmtId="0" fontId="37" fillId="4" borderId="51" xfId="0" applyFont="1" applyFill="1" applyBorder="1" applyProtection="1">
      <protection locked="0"/>
    </xf>
    <xf numFmtId="4" fontId="33" fillId="4" borderId="51" xfId="0" applyNumberFormat="1" applyFont="1" applyFill="1" applyBorder="1" applyAlignment="1" applyProtection="1">
      <alignment wrapText="1"/>
      <protection locked="0"/>
    </xf>
    <xf numFmtId="0" fontId="42" fillId="4" borderId="0" xfId="0" applyFont="1" applyFill="1" applyProtection="1">
      <protection locked="0"/>
    </xf>
    <xf numFmtId="4" fontId="33" fillId="4" borderId="0" xfId="0" applyNumberFormat="1" applyFont="1" applyFill="1" applyProtection="1">
      <protection locked="0"/>
    </xf>
    <xf numFmtId="0" fontId="34" fillId="4" borderId="0" xfId="0" applyFont="1" applyFill="1" applyAlignment="1">
      <alignment horizontal="center" wrapText="1"/>
    </xf>
    <xf numFmtId="10" fontId="21" fillId="4" borderId="0" xfId="0" applyNumberFormat="1" applyFont="1" applyFill="1" applyAlignment="1">
      <alignment horizontal="center" wrapText="1"/>
    </xf>
    <xf numFmtId="0" fontId="22" fillId="4" borderId="51" xfId="0" applyFont="1" applyFill="1" applyBorder="1" applyAlignment="1">
      <alignment horizontal="center" vertical="center"/>
    </xf>
    <xf numFmtId="4" fontId="0" fillId="4" borderId="51" xfId="0" applyNumberFormat="1" applyFont="1" applyFill="1" applyBorder="1" applyAlignment="1"/>
    <xf numFmtId="0" fontId="21" fillId="4" borderId="57" xfId="159" applyNumberFormat="1" applyFont="1" applyFill="1" applyBorder="1" applyAlignment="1" applyProtection="1">
      <alignment horizontal="center"/>
    </xf>
    <xf numFmtId="0" fontId="33" fillId="4" borderId="57" xfId="0" applyFont="1" applyFill="1" applyBorder="1" applyAlignment="1" applyProtection="1">
      <alignment horizontal="center"/>
      <protection locked="0"/>
    </xf>
    <xf numFmtId="2" fontId="34" fillId="4" borderId="51" xfId="160" applyNumberFormat="1" applyFont="1" applyFill="1" applyBorder="1" applyProtection="1"/>
    <xf numFmtId="2" fontId="21" fillId="4" borderId="51" xfId="160" applyNumberFormat="1" applyFont="1" applyFill="1" applyBorder="1" applyProtection="1"/>
    <xf numFmtId="164" fontId="33" fillId="4" borderId="51" xfId="0" applyNumberFormat="1" applyFont="1" applyFill="1" applyBorder="1" applyProtection="1">
      <protection locked="0"/>
    </xf>
    <xf numFmtId="0" fontId="34" fillId="0" borderId="56" xfId="16" applyNumberFormat="1" applyFont="1" applyBorder="1" applyAlignment="1" applyProtection="1">
      <alignment horizontal="left"/>
    </xf>
    <xf numFmtId="0" fontId="21" fillId="4" borderId="0" xfId="129" applyNumberFormat="1" applyFont="1" applyFill="1" applyProtection="1">
      <alignment horizontal="center"/>
    </xf>
    <xf numFmtId="49" fontId="21" fillId="4" borderId="51" xfId="135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4" borderId="0" xfId="0" applyFont="1" applyFill="1" applyAlignment="1">
      <alignment horizontal="center" wrapText="1"/>
    </xf>
    <xf numFmtId="0" fontId="33" fillId="5" borderId="0" xfId="0" applyFont="1" applyFill="1" applyAlignment="1">
      <alignment horizontal="center"/>
    </xf>
    <xf numFmtId="0" fontId="33" fillId="0" borderId="0" xfId="0" applyFont="1" applyFill="1" applyAlignment="1">
      <alignment horizontal="left" indent="11"/>
    </xf>
    <xf numFmtId="10" fontId="21" fillId="4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left" indent="11"/>
    </xf>
    <xf numFmtId="49" fontId="32" fillId="0" borderId="9" xfId="110" applyNumberFormat="1" applyFont="1" applyAlignment="1" applyProtection="1">
      <alignment vertical="center" wrapText="1"/>
    </xf>
    <xf numFmtId="49" fontId="32" fillId="0" borderId="9" xfId="110" applyNumberFormat="1" applyFont="1" applyAlignment="1">
      <alignment vertical="center" wrapText="1"/>
    </xf>
    <xf numFmtId="49" fontId="21" fillId="0" borderId="50" xfId="110" applyNumberFormat="1" applyFont="1" applyBorder="1" applyProtection="1">
      <alignment horizontal="center" vertical="center" wrapText="1"/>
    </xf>
    <xf numFmtId="49" fontId="21" fillId="0" borderId="9" xfId="110" applyNumberFormat="1" applyFont="1">
      <alignment horizontal="center" vertical="center" wrapText="1"/>
    </xf>
    <xf numFmtId="0" fontId="33" fillId="4" borderId="51" xfId="0" applyFont="1" applyFill="1" applyBorder="1" applyAlignment="1" applyProtection="1">
      <alignment horizontal="center"/>
      <protection locked="0"/>
    </xf>
    <xf numFmtId="4" fontId="34" fillId="0" borderId="51" xfId="0" applyNumberFormat="1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164" fontId="37" fillId="4" borderId="57" xfId="0" applyNumberFormat="1" applyFont="1" applyFill="1" applyBorder="1" applyAlignment="1" applyProtection="1">
      <alignment horizontal="center"/>
      <protection locked="0"/>
    </xf>
    <xf numFmtId="164" fontId="37" fillId="4" borderId="52" xfId="0" applyNumberFormat="1" applyFont="1" applyFill="1" applyBorder="1" applyAlignment="1" applyProtection="1">
      <alignment horizontal="center"/>
      <protection locked="0"/>
    </xf>
    <xf numFmtId="4" fontId="34" fillId="4" borderId="28" xfId="179" applyNumberFormat="1" applyFont="1" applyFill="1" applyBorder="1" applyAlignment="1" applyProtection="1">
      <alignment horizontal="center"/>
    </xf>
    <xf numFmtId="4" fontId="34" fillId="4" borderId="12" xfId="179" applyNumberFormat="1" applyFont="1" applyFill="1" applyAlignment="1" applyProtection="1">
      <alignment horizontal="center"/>
    </xf>
    <xf numFmtId="2" fontId="21" fillId="4" borderId="57" xfId="160" applyNumberFormat="1" applyFont="1" applyFill="1" applyBorder="1" applyAlignment="1" applyProtection="1">
      <alignment horizontal="center"/>
    </xf>
    <xf numFmtId="2" fontId="21" fillId="4" borderId="52" xfId="160" applyNumberFormat="1" applyFont="1" applyFill="1" applyBorder="1" applyAlignment="1" applyProtection="1">
      <alignment horizontal="center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51" xfId="0" applyFont="1" applyFill="1" applyBorder="1" applyAlignment="1">
      <alignment horizontal="center"/>
    </xf>
    <xf numFmtId="43" fontId="14" fillId="4" borderId="57" xfId="181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43" fontId="17" fillId="5" borderId="57" xfId="181" applyFont="1" applyFill="1" applyBorder="1" applyAlignment="1">
      <alignment horizontal="center" vertical="center" wrapText="1"/>
    </xf>
    <xf numFmtId="43" fontId="17" fillId="5" borderId="52" xfId="181" applyFont="1" applyFill="1" applyBorder="1" applyAlignment="1">
      <alignment horizontal="center" vertical="center" wrapText="1"/>
    </xf>
    <xf numFmtId="43" fontId="16" fillId="5" borderId="58" xfId="181" applyFont="1" applyFill="1" applyBorder="1" applyAlignment="1">
      <alignment horizontal="center" vertical="center" wrapText="1"/>
    </xf>
    <xf numFmtId="14" fontId="25" fillId="0" borderId="0" xfId="18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69" fontId="5" fillId="0" borderId="0" xfId="181" applyNumberFormat="1" applyFont="1" applyAlignment="1">
      <alignment horizontal="center"/>
    </xf>
    <xf numFmtId="170" fontId="5" fillId="0" borderId="0" xfId="181" applyNumberFormat="1" applyFont="1" applyAlignment="1">
      <alignment horizontal="center"/>
    </xf>
    <xf numFmtId="0" fontId="5" fillId="0" borderId="0" xfId="0" applyFont="1"/>
    <xf numFmtId="0" fontId="19" fillId="0" borderId="0" xfId="0" applyFont="1" applyAlignment="1">
      <alignment horizontal="center"/>
    </xf>
    <xf numFmtId="0" fontId="55" fillId="0" borderId="56" xfId="0" applyFont="1" applyBorder="1" applyAlignment="1">
      <alignment horizontal="right"/>
    </xf>
    <xf numFmtId="0" fontId="55" fillId="9" borderId="57" xfId="0" applyFont="1" applyFill="1" applyBorder="1" applyAlignment="1">
      <alignment horizontal="center" vertical="center" wrapText="1" readingOrder="1"/>
    </xf>
    <xf numFmtId="169" fontId="34" fillId="9" borderId="53" xfId="181" applyNumberFormat="1" applyFont="1" applyFill="1" applyBorder="1" applyAlignment="1">
      <alignment horizontal="center"/>
    </xf>
    <xf numFmtId="169" fontId="34" fillId="9" borderId="54" xfId="181" applyNumberFormat="1" applyFont="1" applyFill="1" applyBorder="1" applyAlignment="1">
      <alignment horizontal="center"/>
    </xf>
    <xf numFmtId="169" fontId="34" fillId="9" borderId="55" xfId="181" applyNumberFormat="1" applyFont="1" applyFill="1" applyBorder="1" applyAlignment="1">
      <alignment horizontal="center"/>
    </xf>
    <xf numFmtId="0" fontId="21" fillId="0" borderId="0" xfId="0" applyFont="1"/>
    <xf numFmtId="0" fontId="55" fillId="9" borderId="58" xfId="0" applyFont="1" applyFill="1" applyBorder="1" applyAlignment="1">
      <alignment horizontal="center" vertical="center" wrapText="1" readingOrder="1"/>
    </xf>
    <xf numFmtId="0" fontId="34" fillId="9" borderId="57" xfId="181" applyNumberFormat="1" applyFont="1" applyFill="1" applyBorder="1" applyAlignment="1">
      <alignment horizontal="center" vertical="center" wrapText="1"/>
    </xf>
    <xf numFmtId="169" fontId="34" fillId="9" borderId="57" xfId="181" applyNumberFormat="1" applyFont="1" applyFill="1" applyBorder="1" applyAlignment="1">
      <alignment horizontal="center"/>
    </xf>
    <xf numFmtId="170" fontId="34" fillId="9" borderId="70" xfId="181" applyNumberFormat="1" applyFont="1" applyFill="1" applyBorder="1" applyAlignment="1">
      <alignment horizontal="center"/>
    </xf>
    <xf numFmtId="0" fontId="34" fillId="9" borderId="57" xfId="0" applyFont="1" applyFill="1" applyBorder="1" applyAlignment="1">
      <alignment horizontal="center"/>
    </xf>
    <xf numFmtId="170" fontId="34" fillId="9" borderId="57" xfId="181" applyNumberFormat="1" applyFont="1" applyFill="1" applyBorder="1" applyAlignment="1">
      <alignment horizontal="center"/>
    </xf>
    <xf numFmtId="0" fontId="34" fillId="9" borderId="58" xfId="181" applyNumberFormat="1" applyFont="1" applyFill="1" applyBorder="1" applyAlignment="1">
      <alignment horizontal="center" vertical="center" wrapText="1"/>
    </xf>
    <xf numFmtId="169" fontId="34" fillId="9" borderId="58" xfId="181" applyNumberFormat="1" applyFont="1" applyFill="1" applyBorder="1" applyAlignment="1">
      <alignment horizontal="center" vertical="center" wrapText="1"/>
    </xf>
    <xf numFmtId="170" fontId="34" fillId="9" borderId="71" xfId="181" applyNumberFormat="1" applyFont="1" applyFill="1" applyBorder="1" applyAlignment="1">
      <alignment horizontal="center"/>
    </xf>
    <xf numFmtId="0" fontId="34" fillId="9" borderId="58" xfId="0" applyFont="1" applyFill="1" applyBorder="1" applyAlignment="1">
      <alignment horizontal="center"/>
    </xf>
    <xf numFmtId="170" fontId="34" fillId="9" borderId="58" xfId="181" applyNumberFormat="1" applyFont="1" applyFill="1" applyBorder="1" applyAlignment="1">
      <alignment horizontal="center"/>
    </xf>
    <xf numFmtId="0" fontId="55" fillId="9" borderId="52" xfId="0" applyFont="1" applyFill="1" applyBorder="1" applyAlignment="1">
      <alignment horizontal="center" vertical="center" wrapText="1" readingOrder="1"/>
    </xf>
    <xf numFmtId="0" fontId="34" fillId="9" borderId="52" xfId="181" applyNumberFormat="1" applyFont="1" applyFill="1" applyBorder="1" applyAlignment="1">
      <alignment horizontal="center" vertical="center" wrapText="1"/>
    </xf>
    <xf numFmtId="169" fontId="34" fillId="9" borderId="52" xfId="181" applyNumberFormat="1" applyFont="1" applyFill="1" applyBorder="1" applyAlignment="1">
      <alignment horizontal="center" vertical="center" wrapText="1"/>
    </xf>
    <xf numFmtId="0" fontId="34" fillId="9" borderId="52" xfId="0" applyFont="1" applyFill="1" applyBorder="1" applyAlignment="1">
      <alignment horizontal="center"/>
    </xf>
    <xf numFmtId="170" fontId="34" fillId="9" borderId="52" xfId="181" applyNumberFormat="1" applyFont="1" applyFill="1" applyBorder="1" applyAlignment="1">
      <alignment horizontal="center"/>
    </xf>
    <xf numFmtId="1" fontId="56" fillId="0" borderId="51" xfId="0" applyNumberFormat="1" applyFont="1" applyFill="1" applyBorder="1" applyAlignment="1">
      <alignment horizontal="center" vertical="center" wrapText="1" readingOrder="1"/>
    </xf>
    <xf numFmtId="1" fontId="56" fillId="0" borderId="55" xfId="181" applyNumberFormat="1" applyFont="1" applyFill="1" applyBorder="1" applyAlignment="1">
      <alignment horizontal="center" vertical="center" wrapText="1"/>
    </xf>
    <xf numFmtId="1" fontId="56" fillId="0" borderId="51" xfId="181" applyNumberFormat="1" applyFont="1" applyFill="1" applyBorder="1" applyAlignment="1">
      <alignment horizontal="center" vertical="center" wrapText="1"/>
    </xf>
    <xf numFmtId="1" fontId="56" fillId="0" borderId="51" xfId="181" applyNumberFormat="1" applyFont="1" applyBorder="1" applyAlignment="1">
      <alignment horizontal="center" vertical="center" wrapText="1"/>
    </xf>
    <xf numFmtId="1" fontId="56" fillId="0" borderId="0" xfId="0" applyNumberFormat="1" applyFont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left" vertical="center" wrapText="1" readingOrder="1"/>
    </xf>
    <xf numFmtId="170" fontId="55" fillId="0" borderId="55" xfId="181" applyNumberFormat="1" applyFont="1" applyFill="1" applyBorder="1" applyAlignment="1">
      <alignment horizontal="center" vertical="center" wrapText="1"/>
    </xf>
    <xf numFmtId="170" fontId="55" fillId="0" borderId="51" xfId="181" applyNumberFormat="1" applyFont="1" applyFill="1" applyBorder="1" applyAlignment="1">
      <alignment horizontal="center" vertical="center" wrapText="1"/>
    </xf>
    <xf numFmtId="49" fontId="57" fillId="10" borderId="51" xfId="0" applyNumberFormat="1" applyFont="1" applyFill="1" applyBorder="1" applyAlignment="1">
      <alignment horizontal="left" vertical="center" wrapText="1"/>
    </xf>
    <xf numFmtId="170" fontId="57" fillId="10" borderId="51" xfId="181" applyNumberFormat="1" applyFont="1" applyFill="1" applyBorder="1" applyAlignment="1">
      <alignment horizontal="center" vertical="center"/>
    </xf>
    <xf numFmtId="164" fontId="57" fillId="10" borderId="51" xfId="181" applyNumberFormat="1" applyFont="1" applyFill="1" applyBorder="1" applyAlignment="1">
      <alignment horizontal="right" vertical="center"/>
    </xf>
    <xf numFmtId="0" fontId="58" fillId="0" borderId="0" xfId="0" applyFont="1"/>
    <xf numFmtId="49" fontId="55" fillId="11" borderId="51" xfId="0" applyNumberFormat="1" applyFont="1" applyFill="1" applyBorder="1" applyAlignment="1">
      <alignment horizontal="left" vertical="center" wrapText="1"/>
    </xf>
    <xf numFmtId="170" fontId="55" fillId="11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 wrapText="1"/>
    </xf>
    <xf numFmtId="170" fontId="5" fillId="0" borderId="51" xfId="181" applyNumberFormat="1" applyFont="1" applyFill="1" applyBorder="1" applyAlignment="1">
      <alignment horizontal="center" vertical="center"/>
    </xf>
    <xf numFmtId="170" fontId="5" fillId="0" borderId="51" xfId="181" applyNumberFormat="1" applyFont="1" applyBorder="1" applyAlignment="1">
      <alignment horizontal="center" vertical="center"/>
    </xf>
    <xf numFmtId="49" fontId="55" fillId="12" borderId="51" xfId="0" applyNumberFormat="1" applyFont="1" applyFill="1" applyBorder="1" applyAlignment="1">
      <alignment horizontal="left" vertical="center" wrapText="1"/>
    </xf>
    <xf numFmtId="170" fontId="55" fillId="12" borderId="51" xfId="181" applyNumberFormat="1" applyFont="1" applyFill="1" applyBorder="1" applyAlignment="1">
      <alignment horizontal="center" vertical="center"/>
    </xf>
    <xf numFmtId="170" fontId="5" fillId="12" borderId="51" xfId="181" applyNumberFormat="1" applyFont="1" applyFill="1" applyBorder="1" applyAlignment="1">
      <alignment horizontal="center" vertical="center"/>
    </xf>
    <xf numFmtId="170" fontId="55" fillId="11" borderId="51" xfId="181" applyNumberFormat="1" applyFont="1" applyFill="1" applyBorder="1" applyAlignment="1">
      <alignment horizontal="right" vertical="center"/>
    </xf>
    <xf numFmtId="164" fontId="55" fillId="11" borderId="51" xfId="181" applyNumberFormat="1" applyFont="1" applyFill="1" applyBorder="1" applyAlignment="1">
      <alignment horizontal="right" vertical="center"/>
    </xf>
    <xf numFmtId="170" fontId="5" fillId="0" borderId="51" xfId="181" applyNumberFormat="1" applyFont="1" applyFill="1" applyBorder="1" applyAlignment="1">
      <alignment horizontal="right" vertical="center"/>
    </xf>
    <xf numFmtId="164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Border="1" applyAlignment="1">
      <alignment horizontal="right" vertical="center"/>
    </xf>
    <xf numFmtId="170" fontId="5" fillId="0" borderId="51" xfId="181" applyNumberFormat="1" applyFont="1" applyBorder="1" applyAlignment="1">
      <alignment horizontal="right" vertical="center"/>
    </xf>
    <xf numFmtId="164" fontId="5" fillId="0" borderId="51" xfId="181" applyNumberFormat="1" applyFont="1" applyBorder="1" applyAlignment="1">
      <alignment horizontal="right" vertical="center"/>
    </xf>
    <xf numFmtId="168" fontId="5" fillId="0" borderId="51" xfId="181" applyNumberFormat="1" applyFont="1" applyFill="1" applyBorder="1" applyAlignment="1">
      <alignment horizontal="center" vertical="center"/>
    </xf>
    <xf numFmtId="168" fontId="55" fillId="12" borderId="51" xfId="181" applyNumberFormat="1" applyFont="1" applyFill="1" applyBorder="1" applyAlignment="1">
      <alignment horizontal="center" vertical="center"/>
    </xf>
    <xf numFmtId="170" fontId="5" fillId="0" borderId="51" xfId="181" applyNumberFormat="1" applyFont="1" applyBorder="1" applyAlignment="1">
      <alignment horizontal="center" vertical="center" wrapText="1"/>
    </xf>
    <xf numFmtId="0" fontId="55" fillId="0" borderId="0" xfId="0" applyFont="1"/>
    <xf numFmtId="49" fontId="55" fillId="0" borderId="51" xfId="0" applyNumberFormat="1" applyFont="1" applyFill="1" applyBorder="1" applyAlignment="1">
      <alignment horizontal="left" vertical="center" wrapText="1"/>
    </xf>
    <xf numFmtId="170" fontId="55" fillId="0" borderId="51" xfId="181" applyNumberFormat="1" applyFont="1" applyBorder="1" applyAlignment="1">
      <alignment horizontal="center" vertical="center"/>
    </xf>
    <xf numFmtId="170" fontId="55" fillId="0" borderId="51" xfId="181" applyNumberFormat="1" applyFont="1" applyFill="1" applyBorder="1" applyAlignment="1">
      <alignment horizontal="center" vertical="center"/>
    </xf>
    <xf numFmtId="170" fontId="59" fillId="11" borderId="51" xfId="181" applyNumberFormat="1" applyFont="1" applyFill="1" applyBorder="1" applyAlignment="1">
      <alignment horizontal="right" vertical="center"/>
    </xf>
    <xf numFmtId="1" fontId="55" fillId="11" borderId="51" xfId="181" applyNumberFormat="1" applyFont="1" applyFill="1" applyBorder="1" applyAlignment="1">
      <alignment horizontal="right" vertical="center"/>
    </xf>
    <xf numFmtId="170" fontId="59" fillId="11" borderId="51" xfId="181" applyNumberFormat="1" applyFont="1" applyFill="1" applyBorder="1" applyAlignment="1">
      <alignment horizontal="right" vertical="center" wrapText="1"/>
    </xf>
    <xf numFmtId="171" fontId="55" fillId="11" borderId="51" xfId="181" applyNumberFormat="1" applyFont="1" applyFill="1" applyBorder="1" applyAlignment="1">
      <alignment vertical="center"/>
    </xf>
    <xf numFmtId="165" fontId="55" fillId="11" borderId="51" xfId="181" applyNumberFormat="1" applyFont="1" applyFill="1" applyBorder="1" applyAlignment="1">
      <alignment horizontal="right" vertical="center" wrapText="1"/>
    </xf>
    <xf numFmtId="164" fontId="60" fillId="11" borderId="51" xfId="181" applyNumberFormat="1" applyFont="1" applyFill="1" applyBorder="1" applyAlignment="1">
      <alignment horizontal="right" vertical="center"/>
    </xf>
    <xf numFmtId="165" fontId="55" fillId="11" borderId="51" xfId="181" applyNumberFormat="1" applyFont="1" applyFill="1" applyBorder="1" applyAlignment="1">
      <alignment horizontal="right" vertical="center"/>
    </xf>
    <xf numFmtId="170" fontId="5" fillId="5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left" vertical="center" wrapText="1"/>
    </xf>
    <xf numFmtId="0" fontId="55" fillId="0" borderId="0" xfId="0" applyFont="1" applyFill="1"/>
    <xf numFmtId="172" fontId="5" fillId="4" borderId="51" xfId="0" applyNumberFormat="1" applyFont="1" applyFill="1" applyBorder="1" applyAlignment="1">
      <alignment horizontal="left" vertical="center" wrapText="1"/>
    </xf>
    <xf numFmtId="170" fontId="5" fillId="4" borderId="51" xfId="181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51" xfId="0" applyNumberFormat="1" applyFont="1" applyFill="1" applyBorder="1" applyAlignment="1">
      <alignment horizontal="left" vertical="center" wrapText="1"/>
    </xf>
    <xf numFmtId="49" fontId="5" fillId="4" borderId="51" xfId="0" applyNumberFormat="1" applyFont="1" applyFill="1" applyBorder="1" applyAlignment="1">
      <alignment horizontal="left" vertical="center" wrapText="1"/>
    </xf>
    <xf numFmtId="170" fontId="5" fillId="4" borderId="51" xfId="18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vertical="center" wrapText="1"/>
    </xf>
    <xf numFmtId="170" fontId="61" fillId="0" borderId="51" xfId="181" applyNumberFormat="1" applyFont="1" applyFill="1" applyBorder="1" applyAlignment="1">
      <alignment horizontal="center" vertical="center"/>
    </xf>
    <xf numFmtId="170" fontId="61" fillId="4" borderId="51" xfId="181" applyNumberFormat="1" applyFont="1" applyFill="1" applyBorder="1" applyAlignment="1">
      <alignment horizontal="center" vertical="center"/>
    </xf>
    <xf numFmtId="49" fontId="55" fillId="4" borderId="51" xfId="0" applyNumberFormat="1" applyFont="1" applyFill="1" applyBorder="1" applyAlignment="1">
      <alignment horizontal="left" vertical="center" wrapText="1"/>
    </xf>
    <xf numFmtId="170" fontId="55" fillId="4" borderId="51" xfId="181" applyNumberFormat="1" applyFont="1" applyFill="1" applyBorder="1" applyAlignment="1">
      <alignment horizontal="center" vertical="center"/>
    </xf>
    <xf numFmtId="0" fontId="55" fillId="4" borderId="0" xfId="0" applyFont="1" applyFill="1"/>
    <xf numFmtId="49" fontId="61" fillId="4" borderId="51" xfId="0" applyNumberFormat="1" applyFont="1" applyFill="1" applyBorder="1" applyAlignment="1">
      <alignment horizontal="left" vertical="center" wrapText="1"/>
    </xf>
    <xf numFmtId="0" fontId="61" fillId="4" borderId="0" xfId="0" applyFont="1" applyFill="1"/>
    <xf numFmtId="49" fontId="58" fillId="4" borderId="51" xfId="0" applyNumberFormat="1" applyFont="1" applyFill="1" applyBorder="1" applyAlignment="1">
      <alignment horizontal="left" vertical="center" wrapText="1"/>
    </xf>
    <xf numFmtId="49" fontId="62" fillId="4" borderId="51" xfId="0" applyNumberFormat="1" applyFont="1" applyFill="1" applyBorder="1" applyAlignment="1">
      <alignment horizontal="left" vertical="center" wrapText="1"/>
    </xf>
    <xf numFmtId="172" fontId="5" fillId="0" borderId="51" xfId="0" applyNumberFormat="1" applyFont="1" applyBorder="1" applyAlignment="1">
      <alignment horizontal="left" vertical="center" wrapText="1"/>
    </xf>
    <xf numFmtId="172" fontId="60" fillId="13" borderId="51" xfId="0" applyNumberFormat="1" applyFont="1" applyFill="1" applyBorder="1" applyAlignment="1">
      <alignment horizontal="left" vertical="center" wrapText="1"/>
    </xf>
    <xf numFmtId="170" fontId="60" fillId="13" borderId="51" xfId="181" applyNumberFormat="1" applyFont="1" applyFill="1" applyBorder="1" applyAlignment="1">
      <alignment horizontal="center" vertical="center"/>
    </xf>
    <xf numFmtId="0" fontId="60" fillId="0" borderId="0" xfId="0" applyFont="1"/>
    <xf numFmtId="49" fontId="63" fillId="10" borderId="51" xfId="0" applyNumberFormat="1" applyFont="1" applyFill="1" applyBorder="1" applyAlignment="1">
      <alignment horizontal="left" vertical="center" wrapText="1"/>
    </xf>
    <xf numFmtId="170" fontId="60" fillId="10" borderId="51" xfId="181" applyNumberFormat="1" applyFont="1" applyFill="1" applyBorder="1" applyAlignment="1">
      <alignment horizontal="center" vertical="center"/>
    </xf>
    <xf numFmtId="170" fontId="60" fillId="13" borderId="51" xfId="181" applyNumberFormat="1" applyFont="1" applyFill="1" applyBorder="1" applyAlignment="1">
      <alignment horizontal="center" vertical="center" wrapText="1"/>
    </xf>
    <xf numFmtId="165" fontId="60" fillId="13" borderId="51" xfId="181" applyNumberFormat="1" applyFont="1" applyFill="1" applyBorder="1" applyAlignment="1">
      <alignment horizontal="center" vertical="center"/>
    </xf>
    <xf numFmtId="165" fontId="60" fillId="10" borderId="51" xfId="181" applyNumberFormat="1" applyFont="1" applyFill="1" applyBorder="1" applyAlignment="1">
      <alignment horizontal="center" vertical="center"/>
    </xf>
    <xf numFmtId="164" fontId="60" fillId="10" borderId="51" xfId="181" applyNumberFormat="1" applyFont="1" applyFill="1" applyBorder="1" applyAlignment="1">
      <alignment horizontal="right" vertical="center"/>
    </xf>
    <xf numFmtId="165" fontId="60" fillId="10" borderId="51" xfId="181" applyNumberFormat="1" applyFont="1" applyFill="1" applyBorder="1" applyAlignment="1">
      <alignment horizontal="center" vertical="center" wrapText="1"/>
    </xf>
    <xf numFmtId="0" fontId="55" fillId="9" borderId="51" xfId="0" applyFont="1" applyFill="1" applyBorder="1" applyAlignment="1">
      <alignment horizontal="left" vertical="center" wrapText="1" readingOrder="1"/>
    </xf>
    <xf numFmtId="170" fontId="55" fillId="9" borderId="51" xfId="181" applyNumberFormat="1" applyFont="1" applyFill="1" applyBorder="1" applyAlignment="1">
      <alignment horizontal="center" vertical="center"/>
    </xf>
    <xf numFmtId="165" fontId="55" fillId="9" borderId="51" xfId="181" applyNumberFormat="1" applyFont="1" applyFill="1" applyBorder="1" applyAlignment="1">
      <alignment horizontal="right" vertical="center"/>
    </xf>
    <xf numFmtId="0" fontId="61" fillId="0" borderId="0" xfId="0" applyFont="1"/>
    <xf numFmtId="0" fontId="60" fillId="14" borderId="51" xfId="0" applyFont="1" applyFill="1" applyBorder="1" applyAlignment="1">
      <alignment horizontal="left" vertical="center" wrapText="1" readingOrder="1"/>
    </xf>
    <xf numFmtId="170" fontId="60" fillId="14" borderId="51" xfId="181" applyNumberFormat="1" applyFont="1" applyFill="1" applyBorder="1" applyAlignment="1">
      <alignment horizontal="center" vertical="center"/>
    </xf>
    <xf numFmtId="165" fontId="60" fillId="14" borderId="51" xfId="181" applyNumberFormat="1" applyFont="1" applyFill="1" applyBorder="1" applyAlignment="1">
      <alignment horizontal="right" vertical="center"/>
    </xf>
    <xf numFmtId="0" fontId="62" fillId="0" borderId="0" xfId="0" applyFont="1"/>
    <xf numFmtId="0" fontId="55" fillId="15" borderId="51" xfId="0" applyFont="1" applyFill="1" applyBorder="1" applyAlignment="1">
      <alignment horizontal="left" vertical="center" wrapText="1" readingOrder="1"/>
    </xf>
    <xf numFmtId="170" fontId="60" fillId="15" borderId="51" xfId="181" applyNumberFormat="1" applyFont="1" applyFill="1" applyBorder="1" applyAlignment="1">
      <alignment horizontal="center" vertical="center"/>
    </xf>
    <xf numFmtId="165" fontId="60" fillId="15" borderId="51" xfId="181" applyNumberFormat="1" applyFont="1" applyFill="1" applyBorder="1" applyAlignment="1">
      <alignment horizontal="right" vertical="center"/>
    </xf>
    <xf numFmtId="164" fontId="62" fillId="0" borderId="0" xfId="0" applyNumberFormat="1" applyFont="1" applyAlignment="1">
      <alignment horizontal="right"/>
    </xf>
    <xf numFmtId="0" fontId="64" fillId="16" borderId="51" xfId="0" applyFont="1" applyFill="1" applyBorder="1" applyAlignment="1">
      <alignment horizontal="left" vertical="center" wrapText="1" readingOrder="1"/>
    </xf>
    <xf numFmtId="170" fontId="19" fillId="16" borderId="51" xfId="181" applyNumberFormat="1" applyFont="1" applyFill="1" applyBorder="1" applyAlignment="1">
      <alignment horizontal="center" vertical="center"/>
    </xf>
    <xf numFmtId="170" fontId="55" fillId="16" borderId="51" xfId="181" applyNumberFormat="1" applyFont="1" applyFill="1" applyBorder="1" applyAlignment="1">
      <alignment horizontal="center" vertical="center"/>
    </xf>
    <xf numFmtId="165" fontId="19" fillId="16" borderId="51" xfId="181" applyNumberFormat="1" applyFont="1" applyFill="1" applyBorder="1" applyAlignment="1">
      <alignment horizontal="right" vertical="center"/>
    </xf>
    <xf numFmtId="165" fontId="55" fillId="16" borderId="51" xfId="181" applyNumberFormat="1" applyFont="1" applyFill="1" applyBorder="1" applyAlignment="1">
      <alignment horizontal="right" vertical="center"/>
    </xf>
    <xf numFmtId="0" fontId="62" fillId="0" borderId="0" xfId="0" applyFont="1" applyFill="1"/>
    <xf numFmtId="0" fontId="62" fillId="0" borderId="0" xfId="0" applyFont="1" applyAlignment="1">
      <alignment horizontal="left" vertical="center" wrapText="1" readingOrder="1"/>
    </xf>
    <xf numFmtId="0" fontId="62" fillId="0" borderId="72" xfId="0" applyFont="1" applyBorder="1" applyAlignment="1">
      <alignment vertical="center"/>
    </xf>
    <xf numFmtId="169" fontId="57" fillId="0" borderId="0" xfId="181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169" fontId="62" fillId="0" borderId="72" xfId="181" applyNumberFormat="1" applyFont="1" applyFill="1" applyBorder="1" applyAlignment="1">
      <alignment horizontal="center" vertical="center"/>
    </xf>
    <xf numFmtId="169" fontId="62" fillId="0" borderId="72" xfId="181" applyNumberFormat="1" applyFont="1" applyFill="1" applyBorder="1" applyAlignment="1">
      <alignment horizontal="center"/>
    </xf>
    <xf numFmtId="170" fontId="57" fillId="0" borderId="0" xfId="18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 wrapText="1" readingOrder="1"/>
    </xf>
    <xf numFmtId="169" fontId="5" fillId="0" borderId="0" xfId="181" applyNumberFormat="1" applyFont="1" applyBorder="1" applyAlignment="1">
      <alignment horizontal="center"/>
    </xf>
    <xf numFmtId="170" fontId="5" fillId="0" borderId="0" xfId="18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readingOrder="1"/>
    </xf>
    <xf numFmtId="169" fontId="21" fillId="0" borderId="0" xfId="181" applyNumberFormat="1" applyFont="1" applyFill="1" applyBorder="1" applyAlignment="1">
      <alignment horizontal="center" vertical="center"/>
    </xf>
    <xf numFmtId="169" fontId="21" fillId="0" borderId="0" xfId="181" applyNumberFormat="1" applyFont="1" applyAlignment="1">
      <alignment horizontal="center" vertical="center"/>
    </xf>
    <xf numFmtId="170" fontId="21" fillId="0" borderId="0" xfId="181" applyNumberFormat="1" applyFont="1" applyAlignment="1">
      <alignment horizontal="center" vertical="center"/>
    </xf>
    <xf numFmtId="170" fontId="5" fillId="0" borderId="0" xfId="181" applyNumberFormat="1" applyFont="1" applyFill="1" applyAlignment="1">
      <alignment horizontal="center"/>
    </xf>
    <xf numFmtId="170" fontId="5" fillId="0" borderId="0" xfId="0" applyNumberFormat="1" applyFont="1"/>
    <xf numFmtId="170" fontId="5" fillId="0" borderId="0" xfId="0" applyNumberFormat="1" applyFont="1" applyFill="1" applyAlignment="1">
      <alignment horizontal="center"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/>
    <xf numFmtId="0" fontId="65" fillId="0" borderId="0" xfId="0" applyFont="1" applyAlignment="1">
      <alignment horizontal="left" wrapText="1" readingOrder="1"/>
    </xf>
  </cellXfs>
  <cellStyles count="383">
    <cellStyle name="br" xfId="1"/>
    <cellStyle name="br 2" xfId="358"/>
    <cellStyle name="col" xfId="2"/>
    <cellStyle name="col 2" xfId="357"/>
    <cellStyle name="style0" xfId="3"/>
    <cellStyle name="style0 2" xfId="359"/>
    <cellStyle name="td" xfId="4"/>
    <cellStyle name="td 2" xfId="360"/>
    <cellStyle name="tr" xfId="5"/>
    <cellStyle name="tr 2" xfId="356"/>
    <cellStyle name="xl100" xfId="6"/>
    <cellStyle name="xl100 2" xfId="257"/>
    <cellStyle name="xl101" xfId="7"/>
    <cellStyle name="xl101 2" xfId="268"/>
    <cellStyle name="xl102" xfId="8"/>
    <cellStyle name="xl102 2" xfId="243"/>
    <cellStyle name="xl103" xfId="9"/>
    <cellStyle name="xl103 2" xfId="250"/>
    <cellStyle name="xl104" xfId="10"/>
    <cellStyle name="xl104 2" xfId="264"/>
    <cellStyle name="xl105" xfId="11"/>
    <cellStyle name="xl105 2" xfId="258"/>
    <cellStyle name="xl106" xfId="12"/>
    <cellStyle name="xl106 2" xfId="246"/>
    <cellStyle name="xl107" xfId="13"/>
    <cellStyle name="xl107 2" xfId="251"/>
    <cellStyle name="xl108" xfId="14"/>
    <cellStyle name="xl108 2" xfId="265"/>
    <cellStyle name="xl109" xfId="15"/>
    <cellStyle name="xl109 2" xfId="244"/>
    <cellStyle name="xl110" xfId="16"/>
    <cellStyle name="xl110 2" xfId="372"/>
    <cellStyle name="xl111" xfId="17"/>
    <cellStyle name="xl111 2" xfId="252"/>
    <cellStyle name="xl112" xfId="18"/>
    <cellStyle name="xl112 2" xfId="255"/>
    <cellStyle name="xl113" xfId="19"/>
    <cellStyle name="xl113 2" xfId="373"/>
    <cellStyle name="xl114" xfId="20"/>
    <cellStyle name="xl114 2" xfId="266"/>
    <cellStyle name="xl115" xfId="21"/>
    <cellStyle name="xl115 2" xfId="374"/>
    <cellStyle name="xl116" xfId="22"/>
    <cellStyle name="xl116 2" xfId="375"/>
    <cellStyle name="xl117" xfId="23"/>
    <cellStyle name="xl117 2" xfId="376"/>
    <cellStyle name="xl118" xfId="24"/>
    <cellStyle name="xl118 2" xfId="377"/>
    <cellStyle name="xl119" xfId="25"/>
    <cellStyle name="xl119 2" xfId="253"/>
    <cellStyle name="xl120" xfId="26"/>
    <cellStyle name="xl120 2" xfId="267"/>
    <cellStyle name="xl121" xfId="27"/>
    <cellStyle name="xl121 2" xfId="259"/>
    <cellStyle name="xl122" xfId="28"/>
    <cellStyle name="xl122 2" xfId="378"/>
    <cellStyle name="xl123" xfId="29"/>
    <cellStyle name="xl123 2" xfId="269"/>
    <cellStyle name="xl124" xfId="30"/>
    <cellStyle name="xl124 2" xfId="247"/>
    <cellStyle name="xl125" xfId="31"/>
    <cellStyle name="xl125 2" xfId="248"/>
    <cellStyle name="xl126" xfId="32"/>
    <cellStyle name="xl126 2" xfId="271"/>
    <cellStyle name="xl127" xfId="33"/>
    <cellStyle name="xl127 2" xfId="272"/>
    <cellStyle name="xl128" xfId="34"/>
    <cellStyle name="xl128 2" xfId="274"/>
    <cellStyle name="xl129" xfId="35"/>
    <cellStyle name="xl129 2" xfId="278"/>
    <cellStyle name="xl130" xfId="36"/>
    <cellStyle name="xl130 2" xfId="281"/>
    <cellStyle name="xl131" xfId="37"/>
    <cellStyle name="xl131 2" xfId="379"/>
    <cellStyle name="xl132" xfId="38"/>
    <cellStyle name="xl132 2" xfId="283"/>
    <cellStyle name="xl133" xfId="39"/>
    <cellStyle name="xl133 2" xfId="270"/>
    <cellStyle name="xl134" xfId="40"/>
    <cellStyle name="xl134 2" xfId="273"/>
    <cellStyle name="xl135" xfId="41"/>
    <cellStyle name="xl135 2" xfId="279"/>
    <cellStyle name="xl136" xfId="42"/>
    <cellStyle name="xl136 2" xfId="284"/>
    <cellStyle name="xl137" xfId="43"/>
    <cellStyle name="xl137 2" xfId="380"/>
    <cellStyle name="xl138" xfId="44"/>
    <cellStyle name="xl138 2" xfId="285"/>
    <cellStyle name="xl139" xfId="45"/>
    <cellStyle name="xl139 2" xfId="275"/>
    <cellStyle name="xl140" xfId="46"/>
    <cellStyle name="xl140 2" xfId="280"/>
    <cellStyle name="xl141" xfId="47"/>
    <cellStyle name="xl141 2" xfId="282"/>
    <cellStyle name="xl142" xfId="48"/>
    <cellStyle name="xl142 2" xfId="381"/>
    <cellStyle name="xl143" xfId="49"/>
    <cellStyle name="xl143 2" xfId="286"/>
    <cellStyle name="xl144" xfId="50"/>
    <cellStyle name="xl144 2" xfId="382"/>
    <cellStyle name="xl145" xfId="51"/>
    <cellStyle name="xl145 2" xfId="276"/>
    <cellStyle name="xl146" xfId="52"/>
    <cellStyle name="xl146 2" xfId="277"/>
    <cellStyle name="xl147" xfId="53"/>
    <cellStyle name="xl147 2" xfId="287"/>
    <cellStyle name="xl148" xfId="54"/>
    <cellStyle name="xl148 2" xfId="311"/>
    <cellStyle name="xl149" xfId="55"/>
    <cellStyle name="xl149 2" xfId="315"/>
    <cellStyle name="xl150" xfId="56"/>
    <cellStyle name="xl150 2" xfId="319"/>
    <cellStyle name="xl151" xfId="57"/>
    <cellStyle name="xl151 2" xfId="325"/>
    <cellStyle name="xl152" xfId="58"/>
    <cellStyle name="xl152 2" xfId="326"/>
    <cellStyle name="xl153" xfId="59"/>
    <cellStyle name="xl153 2" xfId="327"/>
    <cellStyle name="xl154" xfId="60"/>
    <cellStyle name="xl154 2" xfId="329"/>
    <cellStyle name="xl155" xfId="61"/>
    <cellStyle name="xl155 2" xfId="352"/>
    <cellStyle name="xl156" xfId="62"/>
    <cellStyle name="xl156 2" xfId="353"/>
    <cellStyle name="xl157" xfId="63"/>
    <cellStyle name="xl157 2" xfId="354"/>
    <cellStyle name="xl158" xfId="64"/>
    <cellStyle name="xl158 2" xfId="288"/>
    <cellStyle name="xl159" xfId="65"/>
    <cellStyle name="xl159 2" xfId="293"/>
    <cellStyle name="xl160" xfId="66"/>
    <cellStyle name="xl160 2" xfId="295"/>
    <cellStyle name="xl161" xfId="67"/>
    <cellStyle name="xl161 2" xfId="297"/>
    <cellStyle name="xl162" xfId="68"/>
    <cellStyle name="xl162 2" xfId="302"/>
    <cellStyle name="xl163" xfId="69"/>
    <cellStyle name="xl163 2" xfId="304"/>
    <cellStyle name="xl164" xfId="70"/>
    <cellStyle name="xl164 2" xfId="306"/>
    <cellStyle name="xl165" xfId="71"/>
    <cellStyle name="xl165 2" xfId="307"/>
    <cellStyle name="xl166" xfId="72"/>
    <cellStyle name="xl166 2" xfId="312"/>
    <cellStyle name="xl167" xfId="73"/>
    <cellStyle name="xl167 2" xfId="316"/>
    <cellStyle name="xl168" xfId="74"/>
    <cellStyle name="xl168 2" xfId="320"/>
    <cellStyle name="xl169" xfId="75"/>
    <cellStyle name="xl169 2" xfId="328"/>
    <cellStyle name="xl170" xfId="76"/>
    <cellStyle name="xl170 2" xfId="331"/>
    <cellStyle name="xl171" xfId="77"/>
    <cellStyle name="xl171 2" xfId="335"/>
    <cellStyle name="xl172" xfId="78"/>
    <cellStyle name="xl172 2" xfId="339"/>
    <cellStyle name="xl173" xfId="79"/>
    <cellStyle name="xl173 2" xfId="343"/>
    <cellStyle name="xl174" xfId="80"/>
    <cellStyle name="xl174 2" xfId="294"/>
    <cellStyle name="xl175" xfId="81"/>
    <cellStyle name="xl175 2" xfId="296"/>
    <cellStyle name="xl176" xfId="82"/>
    <cellStyle name="xl176 2" xfId="298"/>
    <cellStyle name="xl177" xfId="83"/>
    <cellStyle name="xl177 2" xfId="303"/>
    <cellStyle name="xl178" xfId="84"/>
    <cellStyle name="xl178 2" xfId="305"/>
    <cellStyle name="xl179" xfId="85"/>
    <cellStyle name="xl179 2" xfId="308"/>
    <cellStyle name="xl180" xfId="86"/>
    <cellStyle name="xl180 2" xfId="313"/>
    <cellStyle name="xl181" xfId="87"/>
    <cellStyle name="xl181 2" xfId="317"/>
    <cellStyle name="xl182" xfId="88"/>
    <cellStyle name="xl182 2" xfId="321"/>
    <cellStyle name="xl183" xfId="89"/>
    <cellStyle name="xl183 2" xfId="323"/>
    <cellStyle name="xl184" xfId="90"/>
    <cellStyle name="xl184 2" xfId="330"/>
    <cellStyle name="xl185" xfId="91"/>
    <cellStyle name="xl185 2" xfId="332"/>
    <cellStyle name="xl186" xfId="92"/>
    <cellStyle name="xl186 2" xfId="333"/>
    <cellStyle name="xl187" xfId="93"/>
    <cellStyle name="xl187 2" xfId="334"/>
    <cellStyle name="xl188" xfId="94"/>
    <cellStyle name="xl188 2" xfId="336"/>
    <cellStyle name="xl189" xfId="95"/>
    <cellStyle name="xl189 2" xfId="337"/>
    <cellStyle name="xl190" xfId="96"/>
    <cellStyle name="xl190 2" xfId="338"/>
    <cellStyle name="xl191" xfId="97"/>
    <cellStyle name="xl191 2" xfId="340"/>
    <cellStyle name="xl192" xfId="98"/>
    <cellStyle name="xl192 2" xfId="341"/>
    <cellStyle name="xl193" xfId="99"/>
    <cellStyle name="xl193 2" xfId="342"/>
    <cellStyle name="xl194" xfId="100"/>
    <cellStyle name="xl194 2" xfId="344"/>
    <cellStyle name="xl195" xfId="101"/>
    <cellStyle name="xl195 2" xfId="345"/>
    <cellStyle name="xl196" xfId="348"/>
    <cellStyle name="xl197" xfId="350"/>
    <cellStyle name="xl198" xfId="351"/>
    <cellStyle name="xl199" xfId="289"/>
    <cellStyle name="xl200" xfId="291"/>
    <cellStyle name="xl201" xfId="299"/>
    <cellStyle name="xl202" xfId="309"/>
    <cellStyle name="xl203" xfId="314"/>
    <cellStyle name="xl204" xfId="318"/>
    <cellStyle name="xl205" xfId="322"/>
    <cellStyle name="xl206" xfId="355"/>
    <cellStyle name="xl207" xfId="292"/>
    <cellStyle name="xl208" xfId="346"/>
    <cellStyle name="xl209" xfId="349"/>
    <cellStyle name="xl21" xfId="102"/>
    <cellStyle name="xl21 2" xfId="361"/>
    <cellStyle name="xl210" xfId="347"/>
    <cellStyle name="xl211" xfId="300"/>
    <cellStyle name="xl212" xfId="290"/>
    <cellStyle name="xl213" xfId="301"/>
    <cellStyle name="xl214" xfId="310"/>
    <cellStyle name="xl215" xfId="324"/>
    <cellStyle name="xl22" xfId="103"/>
    <cellStyle name="xl22 2" xfId="183"/>
    <cellStyle name="xl23" xfId="104"/>
    <cellStyle name="xl23 2" xfId="190"/>
    <cellStyle name="xl24" xfId="105"/>
    <cellStyle name="xl24 2" xfId="194"/>
    <cellStyle name="xl25" xfId="106"/>
    <cellStyle name="xl25 2" xfId="201"/>
    <cellStyle name="xl26" xfId="107"/>
    <cellStyle name="xl26 2" xfId="216"/>
    <cellStyle name="xl27" xfId="108"/>
    <cellStyle name="xl27 2" xfId="188"/>
    <cellStyle name="xl28" xfId="109"/>
    <cellStyle name="xl28 2" xfId="362"/>
    <cellStyle name="xl29" xfId="110"/>
    <cellStyle name="xl29 2" xfId="218"/>
    <cellStyle name="xl30" xfId="111"/>
    <cellStyle name="xl30 2" xfId="220"/>
    <cellStyle name="xl31" xfId="112"/>
    <cellStyle name="xl31 2" xfId="363"/>
    <cellStyle name="xl32" xfId="113"/>
    <cellStyle name="xl32 2" xfId="222"/>
    <cellStyle name="xl33" xfId="114"/>
    <cellStyle name="xl33 2" xfId="228"/>
    <cellStyle name="xl34" xfId="115"/>
    <cellStyle name="xl34 2" xfId="233"/>
    <cellStyle name="xl35" xfId="116"/>
    <cellStyle name="xl35 2" xfId="364"/>
    <cellStyle name="xl36" xfId="117"/>
    <cellStyle name="xl36 2" xfId="184"/>
    <cellStyle name="xl37" xfId="118"/>
    <cellStyle name="xl37 2" xfId="195"/>
    <cellStyle name="xl38" xfId="119"/>
    <cellStyle name="xl38 2" xfId="208"/>
    <cellStyle name="xl39" xfId="120"/>
    <cellStyle name="xl39 2" xfId="210"/>
    <cellStyle name="xl40" xfId="121"/>
    <cellStyle name="xl40 2" xfId="212"/>
    <cellStyle name="xl41" xfId="122"/>
    <cellStyle name="xl41 2" xfId="365"/>
    <cellStyle name="xl42" xfId="123"/>
    <cellStyle name="xl42 2" xfId="223"/>
    <cellStyle name="xl43" xfId="124"/>
    <cellStyle name="xl43 2" xfId="229"/>
    <cellStyle name="xl44" xfId="125"/>
    <cellStyle name="xl44 2" xfId="234"/>
    <cellStyle name="xl45" xfId="126"/>
    <cellStyle name="xl45 2" xfId="366"/>
    <cellStyle name="xl46" xfId="127"/>
    <cellStyle name="xl46 2" xfId="237"/>
    <cellStyle name="xl47" xfId="128"/>
    <cellStyle name="xl47 2" xfId="202"/>
    <cellStyle name="xl48" xfId="129"/>
    <cellStyle name="xl48 2" xfId="213"/>
    <cellStyle name="xl49" xfId="130"/>
    <cellStyle name="xl49 2" xfId="205"/>
    <cellStyle name="xl50" xfId="131"/>
    <cellStyle name="xl50 2" xfId="224"/>
    <cellStyle name="xl51" xfId="132"/>
    <cellStyle name="xl51 2" xfId="230"/>
    <cellStyle name="xl52" xfId="133"/>
    <cellStyle name="xl52 2" xfId="235"/>
    <cellStyle name="xl53" xfId="134"/>
    <cellStyle name="xl53 2" xfId="219"/>
    <cellStyle name="xl54" xfId="135"/>
    <cellStyle name="xl54 2" xfId="221"/>
    <cellStyle name="xl55" xfId="136"/>
    <cellStyle name="xl55 2" xfId="367"/>
    <cellStyle name="xl56" xfId="137"/>
    <cellStyle name="xl56 2" xfId="225"/>
    <cellStyle name="xl57" xfId="138"/>
    <cellStyle name="xl57 2" xfId="238"/>
    <cellStyle name="xl58" xfId="139"/>
    <cellStyle name="xl58 2" xfId="240"/>
    <cellStyle name="xl59" xfId="140"/>
    <cellStyle name="xl59 2" xfId="185"/>
    <cellStyle name="xl60" xfId="141"/>
    <cellStyle name="xl60 2" xfId="191"/>
    <cellStyle name="xl61" xfId="142"/>
    <cellStyle name="xl61 2" xfId="196"/>
    <cellStyle name="xl62" xfId="143"/>
    <cellStyle name="xl62 2" xfId="203"/>
    <cellStyle name="xl63" xfId="144"/>
    <cellStyle name="xl63 2" xfId="186"/>
    <cellStyle name="xl64" xfId="145"/>
    <cellStyle name="xl64 2" xfId="192"/>
    <cellStyle name="xl65" xfId="146"/>
    <cellStyle name="xl65 2" xfId="197"/>
    <cellStyle name="xl66" xfId="147"/>
    <cellStyle name="xl66 2" xfId="204"/>
    <cellStyle name="xl67" xfId="148"/>
    <cellStyle name="xl67 2" xfId="207"/>
    <cellStyle name="xl68" xfId="149"/>
    <cellStyle name="xl68 2" xfId="209"/>
    <cellStyle name="xl69" xfId="150"/>
    <cellStyle name="xl69 2" xfId="211"/>
    <cellStyle name="xl70" xfId="151"/>
    <cellStyle name="xl70 2" xfId="214"/>
    <cellStyle name="xl71" xfId="152"/>
    <cellStyle name="xl71 2" xfId="215"/>
    <cellStyle name="xl72" xfId="153"/>
    <cellStyle name="xl72 2" xfId="217"/>
    <cellStyle name="xl73" xfId="154"/>
    <cellStyle name="xl73 2" xfId="187"/>
    <cellStyle name="xl74" xfId="155"/>
    <cellStyle name="xl74 2" xfId="193"/>
    <cellStyle name="xl75" xfId="156"/>
    <cellStyle name="xl75 2" xfId="198"/>
    <cellStyle name="xl76" xfId="157"/>
    <cellStyle name="xl76 2" xfId="226"/>
    <cellStyle name="xl77" xfId="158"/>
    <cellStyle name="xl77 2" xfId="231"/>
    <cellStyle name="xl78" xfId="159"/>
    <cellStyle name="xl78 2" xfId="368"/>
    <cellStyle name="xl79" xfId="160"/>
    <cellStyle name="xl79 2" xfId="227"/>
    <cellStyle name="xl80" xfId="161"/>
    <cellStyle name="xl80 2" xfId="232"/>
    <cellStyle name="xl81" xfId="162"/>
    <cellStyle name="xl81 2" xfId="369"/>
    <cellStyle name="xl82" xfId="163"/>
    <cellStyle name="xl82 2" xfId="236"/>
    <cellStyle name="xl83" xfId="164"/>
    <cellStyle name="xl83 2" xfId="370"/>
    <cellStyle name="xl84" xfId="165"/>
    <cellStyle name="xl84 2" xfId="239"/>
    <cellStyle name="xl85" xfId="166"/>
    <cellStyle name="xl85 2" xfId="189"/>
    <cellStyle name="xl86" xfId="167"/>
    <cellStyle name="xl86 2" xfId="199"/>
    <cellStyle name="xl87" xfId="168"/>
    <cellStyle name="xl87 2" xfId="206"/>
    <cellStyle name="xl88" xfId="169"/>
    <cellStyle name="xl88 2" xfId="200"/>
    <cellStyle name="xl89" xfId="170"/>
    <cellStyle name="xl89 2" xfId="241"/>
    <cellStyle name="xl90" xfId="171"/>
    <cellStyle name="xl90 2" xfId="245"/>
    <cellStyle name="xl91" xfId="172"/>
    <cellStyle name="xl91 2" xfId="249"/>
    <cellStyle name="xl92" xfId="173"/>
    <cellStyle name="xl92 2" xfId="260"/>
    <cellStyle name="xl93" xfId="174"/>
    <cellStyle name="xl93 2" xfId="262"/>
    <cellStyle name="xl94" xfId="175"/>
    <cellStyle name="xl94 2" xfId="256"/>
    <cellStyle name="xl95" xfId="176"/>
    <cellStyle name="xl95 2" xfId="242"/>
    <cellStyle name="xl96" xfId="177"/>
    <cellStyle name="xl96 2" xfId="254"/>
    <cellStyle name="xl97" xfId="178"/>
    <cellStyle name="xl97 2" xfId="261"/>
    <cellStyle name="xl98" xfId="179"/>
    <cellStyle name="xl98 2" xfId="263"/>
    <cellStyle name="xl99" xfId="180"/>
    <cellStyle name="xl99 2" xfId="371"/>
    <cellStyle name="Обычный" xfId="0" builtinId="0"/>
    <cellStyle name="Процентный" xfId="182" builtinId="5"/>
    <cellStyle name="Финансовый" xfId="181" builtinId="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2" workbookViewId="0">
      <selection sqref="A1:XFD1048576"/>
    </sheetView>
  </sheetViews>
  <sheetFormatPr defaultRowHeight="15"/>
  <cols>
    <col min="1" max="1" width="38.28515625" style="192" customWidth="1"/>
    <col min="2" max="3" width="13.85546875" style="193" customWidth="1"/>
    <col min="4" max="4" width="11" style="194" customWidth="1"/>
    <col min="5" max="5" width="11.28515625" style="194" customWidth="1"/>
    <col min="6" max="6" width="13.42578125" style="193" customWidth="1"/>
    <col min="7" max="7" width="13.5703125" style="193" customWidth="1"/>
    <col min="8" max="8" width="10.5703125" style="194" customWidth="1"/>
    <col min="9" max="9" width="11.7109375" style="194" customWidth="1"/>
    <col min="10" max="11" width="12.28515625" style="193" customWidth="1"/>
    <col min="12" max="12" width="12.140625" style="194" bestFit="1" customWidth="1"/>
    <col min="13" max="13" width="12.5703125" style="195" customWidth="1"/>
    <col min="14" max="14" width="8.5703125" style="195" customWidth="1"/>
    <col min="15" max="256" width="9.140625" style="195"/>
    <col min="257" max="257" width="38.28515625" style="195" customWidth="1"/>
    <col min="258" max="259" width="13.85546875" style="195" customWidth="1"/>
    <col min="260" max="260" width="11" style="195" customWidth="1"/>
    <col min="261" max="261" width="11.28515625" style="195" customWidth="1"/>
    <col min="262" max="262" width="13.42578125" style="195" customWidth="1"/>
    <col min="263" max="263" width="13.5703125" style="195" customWidth="1"/>
    <col min="264" max="264" width="10.5703125" style="195" customWidth="1"/>
    <col min="265" max="265" width="11.7109375" style="195" customWidth="1"/>
    <col min="266" max="267" width="12.28515625" style="195" customWidth="1"/>
    <col min="268" max="268" width="12.140625" style="195" bestFit="1" customWidth="1"/>
    <col min="269" max="269" width="12.5703125" style="195" customWidth="1"/>
    <col min="270" max="270" width="8.5703125" style="195" customWidth="1"/>
    <col min="271" max="512" width="9.140625" style="195"/>
    <col min="513" max="513" width="38.28515625" style="195" customWidth="1"/>
    <col min="514" max="515" width="13.85546875" style="195" customWidth="1"/>
    <col min="516" max="516" width="11" style="195" customWidth="1"/>
    <col min="517" max="517" width="11.28515625" style="195" customWidth="1"/>
    <col min="518" max="518" width="13.42578125" style="195" customWidth="1"/>
    <col min="519" max="519" width="13.5703125" style="195" customWidth="1"/>
    <col min="520" max="520" width="10.5703125" style="195" customWidth="1"/>
    <col min="521" max="521" width="11.7109375" style="195" customWidth="1"/>
    <col min="522" max="523" width="12.28515625" style="195" customWidth="1"/>
    <col min="524" max="524" width="12.140625" style="195" bestFit="1" customWidth="1"/>
    <col min="525" max="525" width="12.5703125" style="195" customWidth="1"/>
    <col min="526" max="526" width="8.5703125" style="195" customWidth="1"/>
    <col min="527" max="768" width="9.140625" style="195"/>
    <col min="769" max="769" width="38.28515625" style="195" customWidth="1"/>
    <col min="770" max="771" width="13.85546875" style="195" customWidth="1"/>
    <col min="772" max="772" width="11" style="195" customWidth="1"/>
    <col min="773" max="773" width="11.28515625" style="195" customWidth="1"/>
    <col min="774" max="774" width="13.42578125" style="195" customWidth="1"/>
    <col min="775" max="775" width="13.5703125" style="195" customWidth="1"/>
    <col min="776" max="776" width="10.5703125" style="195" customWidth="1"/>
    <col min="777" max="777" width="11.7109375" style="195" customWidth="1"/>
    <col min="778" max="779" width="12.28515625" style="195" customWidth="1"/>
    <col min="780" max="780" width="12.140625" style="195" bestFit="1" customWidth="1"/>
    <col min="781" max="781" width="12.5703125" style="195" customWidth="1"/>
    <col min="782" max="782" width="8.5703125" style="195" customWidth="1"/>
    <col min="783" max="1024" width="9.140625" style="195"/>
    <col min="1025" max="1025" width="38.28515625" style="195" customWidth="1"/>
    <col min="1026" max="1027" width="13.85546875" style="195" customWidth="1"/>
    <col min="1028" max="1028" width="11" style="195" customWidth="1"/>
    <col min="1029" max="1029" width="11.28515625" style="195" customWidth="1"/>
    <col min="1030" max="1030" width="13.42578125" style="195" customWidth="1"/>
    <col min="1031" max="1031" width="13.5703125" style="195" customWidth="1"/>
    <col min="1032" max="1032" width="10.5703125" style="195" customWidth="1"/>
    <col min="1033" max="1033" width="11.7109375" style="195" customWidth="1"/>
    <col min="1034" max="1035" width="12.28515625" style="195" customWidth="1"/>
    <col min="1036" max="1036" width="12.140625" style="195" bestFit="1" customWidth="1"/>
    <col min="1037" max="1037" width="12.5703125" style="195" customWidth="1"/>
    <col min="1038" max="1038" width="8.5703125" style="195" customWidth="1"/>
    <col min="1039" max="1280" width="9.140625" style="195"/>
    <col min="1281" max="1281" width="38.28515625" style="195" customWidth="1"/>
    <col min="1282" max="1283" width="13.85546875" style="195" customWidth="1"/>
    <col min="1284" max="1284" width="11" style="195" customWidth="1"/>
    <col min="1285" max="1285" width="11.28515625" style="195" customWidth="1"/>
    <col min="1286" max="1286" width="13.42578125" style="195" customWidth="1"/>
    <col min="1287" max="1287" width="13.5703125" style="195" customWidth="1"/>
    <col min="1288" max="1288" width="10.5703125" style="195" customWidth="1"/>
    <col min="1289" max="1289" width="11.7109375" style="195" customWidth="1"/>
    <col min="1290" max="1291" width="12.28515625" style="195" customWidth="1"/>
    <col min="1292" max="1292" width="12.140625" style="195" bestFit="1" customWidth="1"/>
    <col min="1293" max="1293" width="12.5703125" style="195" customWidth="1"/>
    <col min="1294" max="1294" width="8.5703125" style="195" customWidth="1"/>
    <col min="1295" max="1536" width="9.140625" style="195"/>
    <col min="1537" max="1537" width="38.28515625" style="195" customWidth="1"/>
    <col min="1538" max="1539" width="13.85546875" style="195" customWidth="1"/>
    <col min="1540" max="1540" width="11" style="195" customWidth="1"/>
    <col min="1541" max="1541" width="11.28515625" style="195" customWidth="1"/>
    <col min="1542" max="1542" width="13.42578125" style="195" customWidth="1"/>
    <col min="1543" max="1543" width="13.5703125" style="195" customWidth="1"/>
    <col min="1544" max="1544" width="10.5703125" style="195" customWidth="1"/>
    <col min="1545" max="1545" width="11.7109375" style="195" customWidth="1"/>
    <col min="1546" max="1547" width="12.28515625" style="195" customWidth="1"/>
    <col min="1548" max="1548" width="12.140625" style="195" bestFit="1" customWidth="1"/>
    <col min="1549" max="1549" width="12.5703125" style="195" customWidth="1"/>
    <col min="1550" max="1550" width="8.5703125" style="195" customWidth="1"/>
    <col min="1551" max="1792" width="9.140625" style="195"/>
    <col min="1793" max="1793" width="38.28515625" style="195" customWidth="1"/>
    <col min="1794" max="1795" width="13.85546875" style="195" customWidth="1"/>
    <col min="1796" max="1796" width="11" style="195" customWidth="1"/>
    <col min="1797" max="1797" width="11.28515625" style="195" customWidth="1"/>
    <col min="1798" max="1798" width="13.42578125" style="195" customWidth="1"/>
    <col min="1799" max="1799" width="13.5703125" style="195" customWidth="1"/>
    <col min="1800" max="1800" width="10.5703125" style="195" customWidth="1"/>
    <col min="1801" max="1801" width="11.7109375" style="195" customWidth="1"/>
    <col min="1802" max="1803" width="12.28515625" style="195" customWidth="1"/>
    <col min="1804" max="1804" width="12.140625" style="195" bestFit="1" customWidth="1"/>
    <col min="1805" max="1805" width="12.5703125" style="195" customWidth="1"/>
    <col min="1806" max="1806" width="8.5703125" style="195" customWidth="1"/>
    <col min="1807" max="2048" width="9.140625" style="195"/>
    <col min="2049" max="2049" width="38.28515625" style="195" customWidth="1"/>
    <col min="2050" max="2051" width="13.85546875" style="195" customWidth="1"/>
    <col min="2052" max="2052" width="11" style="195" customWidth="1"/>
    <col min="2053" max="2053" width="11.28515625" style="195" customWidth="1"/>
    <col min="2054" max="2054" width="13.42578125" style="195" customWidth="1"/>
    <col min="2055" max="2055" width="13.5703125" style="195" customWidth="1"/>
    <col min="2056" max="2056" width="10.5703125" style="195" customWidth="1"/>
    <col min="2057" max="2057" width="11.7109375" style="195" customWidth="1"/>
    <col min="2058" max="2059" width="12.28515625" style="195" customWidth="1"/>
    <col min="2060" max="2060" width="12.140625" style="195" bestFit="1" customWidth="1"/>
    <col min="2061" max="2061" width="12.5703125" style="195" customWidth="1"/>
    <col min="2062" max="2062" width="8.5703125" style="195" customWidth="1"/>
    <col min="2063" max="2304" width="9.140625" style="195"/>
    <col min="2305" max="2305" width="38.28515625" style="195" customWidth="1"/>
    <col min="2306" max="2307" width="13.85546875" style="195" customWidth="1"/>
    <col min="2308" max="2308" width="11" style="195" customWidth="1"/>
    <col min="2309" max="2309" width="11.28515625" style="195" customWidth="1"/>
    <col min="2310" max="2310" width="13.42578125" style="195" customWidth="1"/>
    <col min="2311" max="2311" width="13.5703125" style="195" customWidth="1"/>
    <col min="2312" max="2312" width="10.5703125" style="195" customWidth="1"/>
    <col min="2313" max="2313" width="11.7109375" style="195" customWidth="1"/>
    <col min="2314" max="2315" width="12.28515625" style="195" customWidth="1"/>
    <col min="2316" max="2316" width="12.140625" style="195" bestFit="1" customWidth="1"/>
    <col min="2317" max="2317" width="12.5703125" style="195" customWidth="1"/>
    <col min="2318" max="2318" width="8.5703125" style="195" customWidth="1"/>
    <col min="2319" max="2560" width="9.140625" style="195"/>
    <col min="2561" max="2561" width="38.28515625" style="195" customWidth="1"/>
    <col min="2562" max="2563" width="13.85546875" style="195" customWidth="1"/>
    <col min="2564" max="2564" width="11" style="195" customWidth="1"/>
    <col min="2565" max="2565" width="11.28515625" style="195" customWidth="1"/>
    <col min="2566" max="2566" width="13.42578125" style="195" customWidth="1"/>
    <col min="2567" max="2567" width="13.5703125" style="195" customWidth="1"/>
    <col min="2568" max="2568" width="10.5703125" style="195" customWidth="1"/>
    <col min="2569" max="2569" width="11.7109375" style="195" customWidth="1"/>
    <col min="2570" max="2571" width="12.28515625" style="195" customWidth="1"/>
    <col min="2572" max="2572" width="12.140625" style="195" bestFit="1" customWidth="1"/>
    <col min="2573" max="2573" width="12.5703125" style="195" customWidth="1"/>
    <col min="2574" max="2574" width="8.5703125" style="195" customWidth="1"/>
    <col min="2575" max="2816" width="9.140625" style="195"/>
    <col min="2817" max="2817" width="38.28515625" style="195" customWidth="1"/>
    <col min="2818" max="2819" width="13.85546875" style="195" customWidth="1"/>
    <col min="2820" max="2820" width="11" style="195" customWidth="1"/>
    <col min="2821" max="2821" width="11.28515625" style="195" customWidth="1"/>
    <col min="2822" max="2822" width="13.42578125" style="195" customWidth="1"/>
    <col min="2823" max="2823" width="13.5703125" style="195" customWidth="1"/>
    <col min="2824" max="2824" width="10.5703125" style="195" customWidth="1"/>
    <col min="2825" max="2825" width="11.7109375" style="195" customWidth="1"/>
    <col min="2826" max="2827" width="12.28515625" style="195" customWidth="1"/>
    <col min="2828" max="2828" width="12.140625" style="195" bestFit="1" customWidth="1"/>
    <col min="2829" max="2829" width="12.5703125" style="195" customWidth="1"/>
    <col min="2830" max="2830" width="8.5703125" style="195" customWidth="1"/>
    <col min="2831" max="3072" width="9.140625" style="195"/>
    <col min="3073" max="3073" width="38.28515625" style="195" customWidth="1"/>
    <col min="3074" max="3075" width="13.85546875" style="195" customWidth="1"/>
    <col min="3076" max="3076" width="11" style="195" customWidth="1"/>
    <col min="3077" max="3077" width="11.28515625" style="195" customWidth="1"/>
    <col min="3078" max="3078" width="13.42578125" style="195" customWidth="1"/>
    <col min="3079" max="3079" width="13.5703125" style="195" customWidth="1"/>
    <col min="3080" max="3080" width="10.5703125" style="195" customWidth="1"/>
    <col min="3081" max="3081" width="11.7109375" style="195" customWidth="1"/>
    <col min="3082" max="3083" width="12.28515625" style="195" customWidth="1"/>
    <col min="3084" max="3084" width="12.140625" style="195" bestFit="1" customWidth="1"/>
    <col min="3085" max="3085" width="12.5703125" style="195" customWidth="1"/>
    <col min="3086" max="3086" width="8.5703125" style="195" customWidth="1"/>
    <col min="3087" max="3328" width="9.140625" style="195"/>
    <col min="3329" max="3329" width="38.28515625" style="195" customWidth="1"/>
    <col min="3330" max="3331" width="13.85546875" style="195" customWidth="1"/>
    <col min="3332" max="3332" width="11" style="195" customWidth="1"/>
    <col min="3333" max="3333" width="11.28515625" style="195" customWidth="1"/>
    <col min="3334" max="3334" width="13.42578125" style="195" customWidth="1"/>
    <col min="3335" max="3335" width="13.5703125" style="195" customWidth="1"/>
    <col min="3336" max="3336" width="10.5703125" style="195" customWidth="1"/>
    <col min="3337" max="3337" width="11.7109375" style="195" customWidth="1"/>
    <col min="3338" max="3339" width="12.28515625" style="195" customWidth="1"/>
    <col min="3340" max="3340" width="12.140625" style="195" bestFit="1" customWidth="1"/>
    <col min="3341" max="3341" width="12.5703125" style="195" customWidth="1"/>
    <col min="3342" max="3342" width="8.5703125" style="195" customWidth="1"/>
    <col min="3343" max="3584" width="9.140625" style="195"/>
    <col min="3585" max="3585" width="38.28515625" style="195" customWidth="1"/>
    <col min="3586" max="3587" width="13.85546875" style="195" customWidth="1"/>
    <col min="3588" max="3588" width="11" style="195" customWidth="1"/>
    <col min="3589" max="3589" width="11.28515625" style="195" customWidth="1"/>
    <col min="3590" max="3590" width="13.42578125" style="195" customWidth="1"/>
    <col min="3591" max="3591" width="13.5703125" style="195" customWidth="1"/>
    <col min="3592" max="3592" width="10.5703125" style="195" customWidth="1"/>
    <col min="3593" max="3593" width="11.7109375" style="195" customWidth="1"/>
    <col min="3594" max="3595" width="12.28515625" style="195" customWidth="1"/>
    <col min="3596" max="3596" width="12.140625" style="195" bestFit="1" customWidth="1"/>
    <col min="3597" max="3597" width="12.5703125" style="195" customWidth="1"/>
    <col min="3598" max="3598" width="8.5703125" style="195" customWidth="1"/>
    <col min="3599" max="3840" width="9.140625" style="195"/>
    <col min="3841" max="3841" width="38.28515625" style="195" customWidth="1"/>
    <col min="3842" max="3843" width="13.85546875" style="195" customWidth="1"/>
    <col min="3844" max="3844" width="11" style="195" customWidth="1"/>
    <col min="3845" max="3845" width="11.28515625" style="195" customWidth="1"/>
    <col min="3846" max="3846" width="13.42578125" style="195" customWidth="1"/>
    <col min="3847" max="3847" width="13.5703125" style="195" customWidth="1"/>
    <col min="3848" max="3848" width="10.5703125" style="195" customWidth="1"/>
    <col min="3849" max="3849" width="11.7109375" style="195" customWidth="1"/>
    <col min="3850" max="3851" width="12.28515625" style="195" customWidth="1"/>
    <col min="3852" max="3852" width="12.140625" style="195" bestFit="1" customWidth="1"/>
    <col min="3853" max="3853" width="12.5703125" style="195" customWidth="1"/>
    <col min="3854" max="3854" width="8.5703125" style="195" customWidth="1"/>
    <col min="3855" max="4096" width="9.140625" style="195"/>
    <col min="4097" max="4097" width="38.28515625" style="195" customWidth="1"/>
    <col min="4098" max="4099" width="13.85546875" style="195" customWidth="1"/>
    <col min="4100" max="4100" width="11" style="195" customWidth="1"/>
    <col min="4101" max="4101" width="11.28515625" style="195" customWidth="1"/>
    <col min="4102" max="4102" width="13.42578125" style="195" customWidth="1"/>
    <col min="4103" max="4103" width="13.5703125" style="195" customWidth="1"/>
    <col min="4104" max="4104" width="10.5703125" style="195" customWidth="1"/>
    <col min="4105" max="4105" width="11.7109375" style="195" customWidth="1"/>
    <col min="4106" max="4107" width="12.28515625" style="195" customWidth="1"/>
    <col min="4108" max="4108" width="12.140625" style="195" bestFit="1" customWidth="1"/>
    <col min="4109" max="4109" width="12.5703125" style="195" customWidth="1"/>
    <col min="4110" max="4110" width="8.5703125" style="195" customWidth="1"/>
    <col min="4111" max="4352" width="9.140625" style="195"/>
    <col min="4353" max="4353" width="38.28515625" style="195" customWidth="1"/>
    <col min="4354" max="4355" width="13.85546875" style="195" customWidth="1"/>
    <col min="4356" max="4356" width="11" style="195" customWidth="1"/>
    <col min="4357" max="4357" width="11.28515625" style="195" customWidth="1"/>
    <col min="4358" max="4358" width="13.42578125" style="195" customWidth="1"/>
    <col min="4359" max="4359" width="13.5703125" style="195" customWidth="1"/>
    <col min="4360" max="4360" width="10.5703125" style="195" customWidth="1"/>
    <col min="4361" max="4361" width="11.7109375" style="195" customWidth="1"/>
    <col min="4362" max="4363" width="12.28515625" style="195" customWidth="1"/>
    <col min="4364" max="4364" width="12.140625" style="195" bestFit="1" customWidth="1"/>
    <col min="4365" max="4365" width="12.5703125" style="195" customWidth="1"/>
    <col min="4366" max="4366" width="8.5703125" style="195" customWidth="1"/>
    <col min="4367" max="4608" width="9.140625" style="195"/>
    <col min="4609" max="4609" width="38.28515625" style="195" customWidth="1"/>
    <col min="4610" max="4611" width="13.85546875" style="195" customWidth="1"/>
    <col min="4612" max="4612" width="11" style="195" customWidth="1"/>
    <col min="4613" max="4613" width="11.28515625" style="195" customWidth="1"/>
    <col min="4614" max="4614" width="13.42578125" style="195" customWidth="1"/>
    <col min="4615" max="4615" width="13.5703125" style="195" customWidth="1"/>
    <col min="4616" max="4616" width="10.5703125" style="195" customWidth="1"/>
    <col min="4617" max="4617" width="11.7109375" style="195" customWidth="1"/>
    <col min="4618" max="4619" width="12.28515625" style="195" customWidth="1"/>
    <col min="4620" max="4620" width="12.140625" style="195" bestFit="1" customWidth="1"/>
    <col min="4621" max="4621" width="12.5703125" style="195" customWidth="1"/>
    <col min="4622" max="4622" width="8.5703125" style="195" customWidth="1"/>
    <col min="4623" max="4864" width="9.140625" style="195"/>
    <col min="4865" max="4865" width="38.28515625" style="195" customWidth="1"/>
    <col min="4866" max="4867" width="13.85546875" style="195" customWidth="1"/>
    <col min="4868" max="4868" width="11" style="195" customWidth="1"/>
    <col min="4869" max="4869" width="11.28515625" style="195" customWidth="1"/>
    <col min="4870" max="4870" width="13.42578125" style="195" customWidth="1"/>
    <col min="4871" max="4871" width="13.5703125" style="195" customWidth="1"/>
    <col min="4872" max="4872" width="10.5703125" style="195" customWidth="1"/>
    <col min="4873" max="4873" width="11.7109375" style="195" customWidth="1"/>
    <col min="4874" max="4875" width="12.28515625" style="195" customWidth="1"/>
    <col min="4876" max="4876" width="12.140625" style="195" bestFit="1" customWidth="1"/>
    <col min="4877" max="4877" width="12.5703125" style="195" customWidth="1"/>
    <col min="4878" max="4878" width="8.5703125" style="195" customWidth="1"/>
    <col min="4879" max="5120" width="9.140625" style="195"/>
    <col min="5121" max="5121" width="38.28515625" style="195" customWidth="1"/>
    <col min="5122" max="5123" width="13.85546875" style="195" customWidth="1"/>
    <col min="5124" max="5124" width="11" style="195" customWidth="1"/>
    <col min="5125" max="5125" width="11.28515625" style="195" customWidth="1"/>
    <col min="5126" max="5126" width="13.42578125" style="195" customWidth="1"/>
    <col min="5127" max="5127" width="13.5703125" style="195" customWidth="1"/>
    <col min="5128" max="5128" width="10.5703125" style="195" customWidth="1"/>
    <col min="5129" max="5129" width="11.7109375" style="195" customWidth="1"/>
    <col min="5130" max="5131" width="12.28515625" style="195" customWidth="1"/>
    <col min="5132" max="5132" width="12.140625" style="195" bestFit="1" customWidth="1"/>
    <col min="5133" max="5133" width="12.5703125" style="195" customWidth="1"/>
    <col min="5134" max="5134" width="8.5703125" style="195" customWidth="1"/>
    <col min="5135" max="5376" width="9.140625" style="195"/>
    <col min="5377" max="5377" width="38.28515625" style="195" customWidth="1"/>
    <col min="5378" max="5379" width="13.85546875" style="195" customWidth="1"/>
    <col min="5380" max="5380" width="11" style="195" customWidth="1"/>
    <col min="5381" max="5381" width="11.28515625" style="195" customWidth="1"/>
    <col min="5382" max="5382" width="13.42578125" style="195" customWidth="1"/>
    <col min="5383" max="5383" width="13.5703125" style="195" customWidth="1"/>
    <col min="5384" max="5384" width="10.5703125" style="195" customWidth="1"/>
    <col min="5385" max="5385" width="11.7109375" style="195" customWidth="1"/>
    <col min="5386" max="5387" width="12.28515625" style="195" customWidth="1"/>
    <col min="5388" max="5388" width="12.140625" style="195" bestFit="1" customWidth="1"/>
    <col min="5389" max="5389" width="12.5703125" style="195" customWidth="1"/>
    <col min="5390" max="5390" width="8.5703125" style="195" customWidth="1"/>
    <col min="5391" max="5632" width="9.140625" style="195"/>
    <col min="5633" max="5633" width="38.28515625" style="195" customWidth="1"/>
    <col min="5634" max="5635" width="13.85546875" style="195" customWidth="1"/>
    <col min="5636" max="5636" width="11" style="195" customWidth="1"/>
    <col min="5637" max="5637" width="11.28515625" style="195" customWidth="1"/>
    <col min="5638" max="5638" width="13.42578125" style="195" customWidth="1"/>
    <col min="5639" max="5639" width="13.5703125" style="195" customWidth="1"/>
    <col min="5640" max="5640" width="10.5703125" style="195" customWidth="1"/>
    <col min="5641" max="5641" width="11.7109375" style="195" customWidth="1"/>
    <col min="5642" max="5643" width="12.28515625" style="195" customWidth="1"/>
    <col min="5644" max="5644" width="12.140625" style="195" bestFit="1" customWidth="1"/>
    <col min="5645" max="5645" width="12.5703125" style="195" customWidth="1"/>
    <col min="5646" max="5646" width="8.5703125" style="195" customWidth="1"/>
    <col min="5647" max="5888" width="9.140625" style="195"/>
    <col min="5889" max="5889" width="38.28515625" style="195" customWidth="1"/>
    <col min="5890" max="5891" width="13.85546875" style="195" customWidth="1"/>
    <col min="5892" max="5892" width="11" style="195" customWidth="1"/>
    <col min="5893" max="5893" width="11.28515625" style="195" customWidth="1"/>
    <col min="5894" max="5894" width="13.42578125" style="195" customWidth="1"/>
    <col min="5895" max="5895" width="13.5703125" style="195" customWidth="1"/>
    <col min="5896" max="5896" width="10.5703125" style="195" customWidth="1"/>
    <col min="5897" max="5897" width="11.7109375" style="195" customWidth="1"/>
    <col min="5898" max="5899" width="12.28515625" style="195" customWidth="1"/>
    <col min="5900" max="5900" width="12.140625" style="195" bestFit="1" customWidth="1"/>
    <col min="5901" max="5901" width="12.5703125" style="195" customWidth="1"/>
    <col min="5902" max="5902" width="8.5703125" style="195" customWidth="1"/>
    <col min="5903" max="6144" width="9.140625" style="195"/>
    <col min="6145" max="6145" width="38.28515625" style="195" customWidth="1"/>
    <col min="6146" max="6147" width="13.85546875" style="195" customWidth="1"/>
    <col min="6148" max="6148" width="11" style="195" customWidth="1"/>
    <col min="6149" max="6149" width="11.28515625" style="195" customWidth="1"/>
    <col min="6150" max="6150" width="13.42578125" style="195" customWidth="1"/>
    <col min="6151" max="6151" width="13.5703125" style="195" customWidth="1"/>
    <col min="6152" max="6152" width="10.5703125" style="195" customWidth="1"/>
    <col min="6153" max="6153" width="11.7109375" style="195" customWidth="1"/>
    <col min="6154" max="6155" width="12.28515625" style="195" customWidth="1"/>
    <col min="6156" max="6156" width="12.140625" style="195" bestFit="1" customWidth="1"/>
    <col min="6157" max="6157" width="12.5703125" style="195" customWidth="1"/>
    <col min="6158" max="6158" width="8.5703125" style="195" customWidth="1"/>
    <col min="6159" max="6400" width="9.140625" style="195"/>
    <col min="6401" max="6401" width="38.28515625" style="195" customWidth="1"/>
    <col min="6402" max="6403" width="13.85546875" style="195" customWidth="1"/>
    <col min="6404" max="6404" width="11" style="195" customWidth="1"/>
    <col min="6405" max="6405" width="11.28515625" style="195" customWidth="1"/>
    <col min="6406" max="6406" width="13.42578125" style="195" customWidth="1"/>
    <col min="6407" max="6407" width="13.5703125" style="195" customWidth="1"/>
    <col min="6408" max="6408" width="10.5703125" style="195" customWidth="1"/>
    <col min="6409" max="6409" width="11.7109375" style="195" customWidth="1"/>
    <col min="6410" max="6411" width="12.28515625" style="195" customWidth="1"/>
    <col min="6412" max="6412" width="12.140625" style="195" bestFit="1" customWidth="1"/>
    <col min="6413" max="6413" width="12.5703125" style="195" customWidth="1"/>
    <col min="6414" max="6414" width="8.5703125" style="195" customWidth="1"/>
    <col min="6415" max="6656" width="9.140625" style="195"/>
    <col min="6657" max="6657" width="38.28515625" style="195" customWidth="1"/>
    <col min="6658" max="6659" width="13.85546875" style="195" customWidth="1"/>
    <col min="6660" max="6660" width="11" style="195" customWidth="1"/>
    <col min="6661" max="6661" width="11.28515625" style="195" customWidth="1"/>
    <col min="6662" max="6662" width="13.42578125" style="195" customWidth="1"/>
    <col min="6663" max="6663" width="13.5703125" style="195" customWidth="1"/>
    <col min="6664" max="6664" width="10.5703125" style="195" customWidth="1"/>
    <col min="6665" max="6665" width="11.7109375" style="195" customWidth="1"/>
    <col min="6666" max="6667" width="12.28515625" style="195" customWidth="1"/>
    <col min="6668" max="6668" width="12.140625" style="195" bestFit="1" customWidth="1"/>
    <col min="6669" max="6669" width="12.5703125" style="195" customWidth="1"/>
    <col min="6670" max="6670" width="8.5703125" style="195" customWidth="1"/>
    <col min="6671" max="6912" width="9.140625" style="195"/>
    <col min="6913" max="6913" width="38.28515625" style="195" customWidth="1"/>
    <col min="6914" max="6915" width="13.85546875" style="195" customWidth="1"/>
    <col min="6916" max="6916" width="11" style="195" customWidth="1"/>
    <col min="6917" max="6917" width="11.28515625" style="195" customWidth="1"/>
    <col min="6918" max="6918" width="13.42578125" style="195" customWidth="1"/>
    <col min="6919" max="6919" width="13.5703125" style="195" customWidth="1"/>
    <col min="6920" max="6920" width="10.5703125" style="195" customWidth="1"/>
    <col min="6921" max="6921" width="11.7109375" style="195" customWidth="1"/>
    <col min="6922" max="6923" width="12.28515625" style="195" customWidth="1"/>
    <col min="6924" max="6924" width="12.140625" style="195" bestFit="1" customWidth="1"/>
    <col min="6925" max="6925" width="12.5703125" style="195" customWidth="1"/>
    <col min="6926" max="6926" width="8.5703125" style="195" customWidth="1"/>
    <col min="6927" max="7168" width="9.140625" style="195"/>
    <col min="7169" max="7169" width="38.28515625" style="195" customWidth="1"/>
    <col min="7170" max="7171" width="13.85546875" style="195" customWidth="1"/>
    <col min="7172" max="7172" width="11" style="195" customWidth="1"/>
    <col min="7173" max="7173" width="11.28515625" style="195" customWidth="1"/>
    <col min="7174" max="7174" width="13.42578125" style="195" customWidth="1"/>
    <col min="7175" max="7175" width="13.5703125" style="195" customWidth="1"/>
    <col min="7176" max="7176" width="10.5703125" style="195" customWidth="1"/>
    <col min="7177" max="7177" width="11.7109375" style="195" customWidth="1"/>
    <col min="7178" max="7179" width="12.28515625" style="195" customWidth="1"/>
    <col min="7180" max="7180" width="12.140625" style="195" bestFit="1" customWidth="1"/>
    <col min="7181" max="7181" width="12.5703125" style="195" customWidth="1"/>
    <col min="7182" max="7182" width="8.5703125" style="195" customWidth="1"/>
    <col min="7183" max="7424" width="9.140625" style="195"/>
    <col min="7425" max="7425" width="38.28515625" style="195" customWidth="1"/>
    <col min="7426" max="7427" width="13.85546875" style="195" customWidth="1"/>
    <col min="7428" max="7428" width="11" style="195" customWidth="1"/>
    <col min="7429" max="7429" width="11.28515625" style="195" customWidth="1"/>
    <col min="7430" max="7430" width="13.42578125" style="195" customWidth="1"/>
    <col min="7431" max="7431" width="13.5703125" style="195" customWidth="1"/>
    <col min="7432" max="7432" width="10.5703125" style="195" customWidth="1"/>
    <col min="7433" max="7433" width="11.7109375" style="195" customWidth="1"/>
    <col min="7434" max="7435" width="12.28515625" style="195" customWidth="1"/>
    <col min="7436" max="7436" width="12.140625" style="195" bestFit="1" customWidth="1"/>
    <col min="7437" max="7437" width="12.5703125" style="195" customWidth="1"/>
    <col min="7438" max="7438" width="8.5703125" style="195" customWidth="1"/>
    <col min="7439" max="7680" width="9.140625" style="195"/>
    <col min="7681" max="7681" width="38.28515625" style="195" customWidth="1"/>
    <col min="7682" max="7683" width="13.85546875" style="195" customWidth="1"/>
    <col min="7684" max="7684" width="11" style="195" customWidth="1"/>
    <col min="7685" max="7685" width="11.28515625" style="195" customWidth="1"/>
    <col min="7686" max="7686" width="13.42578125" style="195" customWidth="1"/>
    <col min="7687" max="7687" width="13.5703125" style="195" customWidth="1"/>
    <col min="7688" max="7688" width="10.5703125" style="195" customWidth="1"/>
    <col min="7689" max="7689" width="11.7109375" style="195" customWidth="1"/>
    <col min="7690" max="7691" width="12.28515625" style="195" customWidth="1"/>
    <col min="7692" max="7692" width="12.140625" style="195" bestFit="1" customWidth="1"/>
    <col min="7693" max="7693" width="12.5703125" style="195" customWidth="1"/>
    <col min="7694" max="7694" width="8.5703125" style="195" customWidth="1"/>
    <col min="7695" max="7936" width="9.140625" style="195"/>
    <col min="7937" max="7937" width="38.28515625" style="195" customWidth="1"/>
    <col min="7938" max="7939" width="13.85546875" style="195" customWidth="1"/>
    <col min="7940" max="7940" width="11" style="195" customWidth="1"/>
    <col min="7941" max="7941" width="11.28515625" style="195" customWidth="1"/>
    <col min="7942" max="7942" width="13.42578125" style="195" customWidth="1"/>
    <col min="7943" max="7943" width="13.5703125" style="195" customWidth="1"/>
    <col min="7944" max="7944" width="10.5703125" style="195" customWidth="1"/>
    <col min="7945" max="7945" width="11.7109375" style="195" customWidth="1"/>
    <col min="7946" max="7947" width="12.28515625" style="195" customWidth="1"/>
    <col min="7948" max="7948" width="12.140625" style="195" bestFit="1" customWidth="1"/>
    <col min="7949" max="7949" width="12.5703125" style="195" customWidth="1"/>
    <col min="7950" max="7950" width="8.5703125" style="195" customWidth="1"/>
    <col min="7951" max="8192" width="9.140625" style="195"/>
    <col min="8193" max="8193" width="38.28515625" style="195" customWidth="1"/>
    <col min="8194" max="8195" width="13.85546875" style="195" customWidth="1"/>
    <col min="8196" max="8196" width="11" style="195" customWidth="1"/>
    <col min="8197" max="8197" width="11.28515625" style="195" customWidth="1"/>
    <col min="8198" max="8198" width="13.42578125" style="195" customWidth="1"/>
    <col min="8199" max="8199" width="13.5703125" style="195" customWidth="1"/>
    <col min="8200" max="8200" width="10.5703125" style="195" customWidth="1"/>
    <col min="8201" max="8201" width="11.7109375" style="195" customWidth="1"/>
    <col min="8202" max="8203" width="12.28515625" style="195" customWidth="1"/>
    <col min="8204" max="8204" width="12.140625" style="195" bestFit="1" customWidth="1"/>
    <col min="8205" max="8205" width="12.5703125" style="195" customWidth="1"/>
    <col min="8206" max="8206" width="8.5703125" style="195" customWidth="1"/>
    <col min="8207" max="8448" width="9.140625" style="195"/>
    <col min="8449" max="8449" width="38.28515625" style="195" customWidth="1"/>
    <col min="8450" max="8451" width="13.85546875" style="195" customWidth="1"/>
    <col min="8452" max="8452" width="11" style="195" customWidth="1"/>
    <col min="8453" max="8453" width="11.28515625" style="195" customWidth="1"/>
    <col min="8454" max="8454" width="13.42578125" style="195" customWidth="1"/>
    <col min="8455" max="8455" width="13.5703125" style="195" customWidth="1"/>
    <col min="8456" max="8456" width="10.5703125" style="195" customWidth="1"/>
    <col min="8457" max="8457" width="11.7109375" style="195" customWidth="1"/>
    <col min="8458" max="8459" width="12.28515625" style="195" customWidth="1"/>
    <col min="8460" max="8460" width="12.140625" style="195" bestFit="1" customWidth="1"/>
    <col min="8461" max="8461" width="12.5703125" style="195" customWidth="1"/>
    <col min="8462" max="8462" width="8.5703125" style="195" customWidth="1"/>
    <col min="8463" max="8704" width="9.140625" style="195"/>
    <col min="8705" max="8705" width="38.28515625" style="195" customWidth="1"/>
    <col min="8706" max="8707" width="13.85546875" style="195" customWidth="1"/>
    <col min="8708" max="8708" width="11" style="195" customWidth="1"/>
    <col min="8709" max="8709" width="11.28515625" style="195" customWidth="1"/>
    <col min="8710" max="8710" width="13.42578125" style="195" customWidth="1"/>
    <col min="8711" max="8711" width="13.5703125" style="195" customWidth="1"/>
    <col min="8712" max="8712" width="10.5703125" style="195" customWidth="1"/>
    <col min="8713" max="8713" width="11.7109375" style="195" customWidth="1"/>
    <col min="8714" max="8715" width="12.28515625" style="195" customWidth="1"/>
    <col min="8716" max="8716" width="12.140625" style="195" bestFit="1" customWidth="1"/>
    <col min="8717" max="8717" width="12.5703125" style="195" customWidth="1"/>
    <col min="8718" max="8718" width="8.5703125" style="195" customWidth="1"/>
    <col min="8719" max="8960" width="9.140625" style="195"/>
    <col min="8961" max="8961" width="38.28515625" style="195" customWidth="1"/>
    <col min="8962" max="8963" width="13.85546875" style="195" customWidth="1"/>
    <col min="8964" max="8964" width="11" style="195" customWidth="1"/>
    <col min="8965" max="8965" width="11.28515625" style="195" customWidth="1"/>
    <col min="8966" max="8966" width="13.42578125" style="195" customWidth="1"/>
    <col min="8967" max="8967" width="13.5703125" style="195" customWidth="1"/>
    <col min="8968" max="8968" width="10.5703125" style="195" customWidth="1"/>
    <col min="8969" max="8969" width="11.7109375" style="195" customWidth="1"/>
    <col min="8970" max="8971" width="12.28515625" style="195" customWidth="1"/>
    <col min="8972" max="8972" width="12.140625" style="195" bestFit="1" customWidth="1"/>
    <col min="8973" max="8973" width="12.5703125" style="195" customWidth="1"/>
    <col min="8974" max="8974" width="8.5703125" style="195" customWidth="1"/>
    <col min="8975" max="9216" width="9.140625" style="195"/>
    <col min="9217" max="9217" width="38.28515625" style="195" customWidth="1"/>
    <col min="9218" max="9219" width="13.85546875" style="195" customWidth="1"/>
    <col min="9220" max="9220" width="11" style="195" customWidth="1"/>
    <col min="9221" max="9221" width="11.28515625" style="195" customWidth="1"/>
    <col min="9222" max="9222" width="13.42578125" style="195" customWidth="1"/>
    <col min="9223" max="9223" width="13.5703125" style="195" customWidth="1"/>
    <col min="9224" max="9224" width="10.5703125" style="195" customWidth="1"/>
    <col min="9225" max="9225" width="11.7109375" style="195" customWidth="1"/>
    <col min="9226" max="9227" width="12.28515625" style="195" customWidth="1"/>
    <col min="9228" max="9228" width="12.140625" style="195" bestFit="1" customWidth="1"/>
    <col min="9229" max="9229" width="12.5703125" style="195" customWidth="1"/>
    <col min="9230" max="9230" width="8.5703125" style="195" customWidth="1"/>
    <col min="9231" max="9472" width="9.140625" style="195"/>
    <col min="9473" max="9473" width="38.28515625" style="195" customWidth="1"/>
    <col min="9474" max="9475" width="13.85546875" style="195" customWidth="1"/>
    <col min="9476" max="9476" width="11" style="195" customWidth="1"/>
    <col min="9477" max="9477" width="11.28515625" style="195" customWidth="1"/>
    <col min="9478" max="9478" width="13.42578125" style="195" customWidth="1"/>
    <col min="9479" max="9479" width="13.5703125" style="195" customWidth="1"/>
    <col min="9480" max="9480" width="10.5703125" style="195" customWidth="1"/>
    <col min="9481" max="9481" width="11.7109375" style="195" customWidth="1"/>
    <col min="9482" max="9483" width="12.28515625" style="195" customWidth="1"/>
    <col min="9484" max="9484" width="12.140625" style="195" bestFit="1" customWidth="1"/>
    <col min="9485" max="9485" width="12.5703125" style="195" customWidth="1"/>
    <col min="9486" max="9486" width="8.5703125" style="195" customWidth="1"/>
    <col min="9487" max="9728" width="9.140625" style="195"/>
    <col min="9729" max="9729" width="38.28515625" style="195" customWidth="1"/>
    <col min="9730" max="9731" width="13.85546875" style="195" customWidth="1"/>
    <col min="9732" max="9732" width="11" style="195" customWidth="1"/>
    <col min="9733" max="9733" width="11.28515625" style="195" customWidth="1"/>
    <col min="9734" max="9734" width="13.42578125" style="195" customWidth="1"/>
    <col min="9735" max="9735" width="13.5703125" style="195" customWidth="1"/>
    <col min="9736" max="9736" width="10.5703125" style="195" customWidth="1"/>
    <col min="9737" max="9737" width="11.7109375" style="195" customWidth="1"/>
    <col min="9738" max="9739" width="12.28515625" style="195" customWidth="1"/>
    <col min="9740" max="9740" width="12.140625" style="195" bestFit="1" customWidth="1"/>
    <col min="9741" max="9741" width="12.5703125" style="195" customWidth="1"/>
    <col min="9742" max="9742" width="8.5703125" style="195" customWidth="1"/>
    <col min="9743" max="9984" width="9.140625" style="195"/>
    <col min="9985" max="9985" width="38.28515625" style="195" customWidth="1"/>
    <col min="9986" max="9987" width="13.85546875" style="195" customWidth="1"/>
    <col min="9988" max="9988" width="11" style="195" customWidth="1"/>
    <col min="9989" max="9989" width="11.28515625" style="195" customWidth="1"/>
    <col min="9990" max="9990" width="13.42578125" style="195" customWidth="1"/>
    <col min="9991" max="9991" width="13.5703125" style="195" customWidth="1"/>
    <col min="9992" max="9992" width="10.5703125" style="195" customWidth="1"/>
    <col min="9993" max="9993" width="11.7109375" style="195" customWidth="1"/>
    <col min="9994" max="9995" width="12.28515625" style="195" customWidth="1"/>
    <col min="9996" max="9996" width="12.140625" style="195" bestFit="1" customWidth="1"/>
    <col min="9997" max="9997" width="12.5703125" style="195" customWidth="1"/>
    <col min="9998" max="9998" width="8.5703125" style="195" customWidth="1"/>
    <col min="9999" max="10240" width="9.140625" style="195"/>
    <col min="10241" max="10241" width="38.28515625" style="195" customWidth="1"/>
    <col min="10242" max="10243" width="13.85546875" style="195" customWidth="1"/>
    <col min="10244" max="10244" width="11" style="195" customWidth="1"/>
    <col min="10245" max="10245" width="11.28515625" style="195" customWidth="1"/>
    <col min="10246" max="10246" width="13.42578125" style="195" customWidth="1"/>
    <col min="10247" max="10247" width="13.5703125" style="195" customWidth="1"/>
    <col min="10248" max="10248" width="10.5703125" style="195" customWidth="1"/>
    <col min="10249" max="10249" width="11.7109375" style="195" customWidth="1"/>
    <col min="10250" max="10251" width="12.28515625" style="195" customWidth="1"/>
    <col min="10252" max="10252" width="12.140625" style="195" bestFit="1" customWidth="1"/>
    <col min="10253" max="10253" width="12.5703125" style="195" customWidth="1"/>
    <col min="10254" max="10254" width="8.5703125" style="195" customWidth="1"/>
    <col min="10255" max="10496" width="9.140625" style="195"/>
    <col min="10497" max="10497" width="38.28515625" style="195" customWidth="1"/>
    <col min="10498" max="10499" width="13.85546875" style="195" customWidth="1"/>
    <col min="10500" max="10500" width="11" style="195" customWidth="1"/>
    <col min="10501" max="10501" width="11.28515625" style="195" customWidth="1"/>
    <col min="10502" max="10502" width="13.42578125" style="195" customWidth="1"/>
    <col min="10503" max="10503" width="13.5703125" style="195" customWidth="1"/>
    <col min="10504" max="10504" width="10.5703125" style="195" customWidth="1"/>
    <col min="10505" max="10505" width="11.7109375" style="195" customWidth="1"/>
    <col min="10506" max="10507" width="12.28515625" style="195" customWidth="1"/>
    <col min="10508" max="10508" width="12.140625" style="195" bestFit="1" customWidth="1"/>
    <col min="10509" max="10509" width="12.5703125" style="195" customWidth="1"/>
    <col min="10510" max="10510" width="8.5703125" style="195" customWidth="1"/>
    <col min="10511" max="10752" width="9.140625" style="195"/>
    <col min="10753" max="10753" width="38.28515625" style="195" customWidth="1"/>
    <col min="10754" max="10755" width="13.85546875" style="195" customWidth="1"/>
    <col min="10756" max="10756" width="11" style="195" customWidth="1"/>
    <col min="10757" max="10757" width="11.28515625" style="195" customWidth="1"/>
    <col min="10758" max="10758" width="13.42578125" style="195" customWidth="1"/>
    <col min="10759" max="10759" width="13.5703125" style="195" customWidth="1"/>
    <col min="10760" max="10760" width="10.5703125" style="195" customWidth="1"/>
    <col min="10761" max="10761" width="11.7109375" style="195" customWidth="1"/>
    <col min="10762" max="10763" width="12.28515625" style="195" customWidth="1"/>
    <col min="10764" max="10764" width="12.140625" style="195" bestFit="1" customWidth="1"/>
    <col min="10765" max="10765" width="12.5703125" style="195" customWidth="1"/>
    <col min="10766" max="10766" width="8.5703125" style="195" customWidth="1"/>
    <col min="10767" max="11008" width="9.140625" style="195"/>
    <col min="11009" max="11009" width="38.28515625" style="195" customWidth="1"/>
    <col min="11010" max="11011" width="13.85546875" style="195" customWidth="1"/>
    <col min="11012" max="11012" width="11" style="195" customWidth="1"/>
    <col min="11013" max="11013" width="11.28515625" style="195" customWidth="1"/>
    <col min="11014" max="11014" width="13.42578125" style="195" customWidth="1"/>
    <col min="11015" max="11015" width="13.5703125" style="195" customWidth="1"/>
    <col min="11016" max="11016" width="10.5703125" style="195" customWidth="1"/>
    <col min="11017" max="11017" width="11.7109375" style="195" customWidth="1"/>
    <col min="11018" max="11019" width="12.28515625" style="195" customWidth="1"/>
    <col min="11020" max="11020" width="12.140625" style="195" bestFit="1" customWidth="1"/>
    <col min="11021" max="11021" width="12.5703125" style="195" customWidth="1"/>
    <col min="11022" max="11022" width="8.5703125" style="195" customWidth="1"/>
    <col min="11023" max="11264" width="9.140625" style="195"/>
    <col min="11265" max="11265" width="38.28515625" style="195" customWidth="1"/>
    <col min="11266" max="11267" width="13.85546875" style="195" customWidth="1"/>
    <col min="11268" max="11268" width="11" style="195" customWidth="1"/>
    <col min="11269" max="11269" width="11.28515625" style="195" customWidth="1"/>
    <col min="11270" max="11270" width="13.42578125" style="195" customWidth="1"/>
    <col min="11271" max="11271" width="13.5703125" style="195" customWidth="1"/>
    <col min="11272" max="11272" width="10.5703125" style="195" customWidth="1"/>
    <col min="11273" max="11273" width="11.7109375" style="195" customWidth="1"/>
    <col min="11274" max="11275" width="12.28515625" style="195" customWidth="1"/>
    <col min="11276" max="11276" width="12.140625" style="195" bestFit="1" customWidth="1"/>
    <col min="11277" max="11277" width="12.5703125" style="195" customWidth="1"/>
    <col min="11278" max="11278" width="8.5703125" style="195" customWidth="1"/>
    <col min="11279" max="11520" width="9.140625" style="195"/>
    <col min="11521" max="11521" width="38.28515625" style="195" customWidth="1"/>
    <col min="11522" max="11523" width="13.85546875" style="195" customWidth="1"/>
    <col min="11524" max="11524" width="11" style="195" customWidth="1"/>
    <col min="11525" max="11525" width="11.28515625" style="195" customWidth="1"/>
    <col min="11526" max="11526" width="13.42578125" style="195" customWidth="1"/>
    <col min="11527" max="11527" width="13.5703125" style="195" customWidth="1"/>
    <col min="11528" max="11528" width="10.5703125" style="195" customWidth="1"/>
    <col min="11529" max="11529" width="11.7109375" style="195" customWidth="1"/>
    <col min="11530" max="11531" width="12.28515625" style="195" customWidth="1"/>
    <col min="11532" max="11532" width="12.140625" style="195" bestFit="1" customWidth="1"/>
    <col min="11533" max="11533" width="12.5703125" style="195" customWidth="1"/>
    <col min="11534" max="11534" width="8.5703125" style="195" customWidth="1"/>
    <col min="11535" max="11776" width="9.140625" style="195"/>
    <col min="11777" max="11777" width="38.28515625" style="195" customWidth="1"/>
    <col min="11778" max="11779" width="13.85546875" style="195" customWidth="1"/>
    <col min="11780" max="11780" width="11" style="195" customWidth="1"/>
    <col min="11781" max="11781" width="11.28515625" style="195" customWidth="1"/>
    <col min="11782" max="11782" width="13.42578125" style="195" customWidth="1"/>
    <col min="11783" max="11783" width="13.5703125" style="195" customWidth="1"/>
    <col min="11784" max="11784" width="10.5703125" style="195" customWidth="1"/>
    <col min="11785" max="11785" width="11.7109375" style="195" customWidth="1"/>
    <col min="11786" max="11787" width="12.28515625" style="195" customWidth="1"/>
    <col min="11788" max="11788" width="12.140625" style="195" bestFit="1" customWidth="1"/>
    <col min="11789" max="11789" width="12.5703125" style="195" customWidth="1"/>
    <col min="11790" max="11790" width="8.5703125" style="195" customWidth="1"/>
    <col min="11791" max="12032" width="9.140625" style="195"/>
    <col min="12033" max="12033" width="38.28515625" style="195" customWidth="1"/>
    <col min="12034" max="12035" width="13.85546875" style="195" customWidth="1"/>
    <col min="12036" max="12036" width="11" style="195" customWidth="1"/>
    <col min="12037" max="12037" width="11.28515625" style="195" customWidth="1"/>
    <col min="12038" max="12038" width="13.42578125" style="195" customWidth="1"/>
    <col min="12039" max="12039" width="13.5703125" style="195" customWidth="1"/>
    <col min="12040" max="12040" width="10.5703125" style="195" customWidth="1"/>
    <col min="12041" max="12041" width="11.7109375" style="195" customWidth="1"/>
    <col min="12042" max="12043" width="12.28515625" style="195" customWidth="1"/>
    <col min="12044" max="12044" width="12.140625" style="195" bestFit="1" customWidth="1"/>
    <col min="12045" max="12045" width="12.5703125" style="195" customWidth="1"/>
    <col min="12046" max="12046" width="8.5703125" style="195" customWidth="1"/>
    <col min="12047" max="12288" width="9.140625" style="195"/>
    <col min="12289" max="12289" width="38.28515625" style="195" customWidth="1"/>
    <col min="12290" max="12291" width="13.85546875" style="195" customWidth="1"/>
    <col min="12292" max="12292" width="11" style="195" customWidth="1"/>
    <col min="12293" max="12293" width="11.28515625" style="195" customWidth="1"/>
    <col min="12294" max="12294" width="13.42578125" style="195" customWidth="1"/>
    <col min="12295" max="12295" width="13.5703125" style="195" customWidth="1"/>
    <col min="12296" max="12296" width="10.5703125" style="195" customWidth="1"/>
    <col min="12297" max="12297" width="11.7109375" style="195" customWidth="1"/>
    <col min="12298" max="12299" width="12.28515625" style="195" customWidth="1"/>
    <col min="12300" max="12300" width="12.140625" style="195" bestFit="1" customWidth="1"/>
    <col min="12301" max="12301" width="12.5703125" style="195" customWidth="1"/>
    <col min="12302" max="12302" width="8.5703125" style="195" customWidth="1"/>
    <col min="12303" max="12544" width="9.140625" style="195"/>
    <col min="12545" max="12545" width="38.28515625" style="195" customWidth="1"/>
    <col min="12546" max="12547" width="13.85546875" style="195" customWidth="1"/>
    <col min="12548" max="12548" width="11" style="195" customWidth="1"/>
    <col min="12549" max="12549" width="11.28515625" style="195" customWidth="1"/>
    <col min="12550" max="12550" width="13.42578125" style="195" customWidth="1"/>
    <col min="12551" max="12551" width="13.5703125" style="195" customWidth="1"/>
    <col min="12552" max="12552" width="10.5703125" style="195" customWidth="1"/>
    <col min="12553" max="12553" width="11.7109375" style="195" customWidth="1"/>
    <col min="12554" max="12555" width="12.28515625" style="195" customWidth="1"/>
    <col min="12556" max="12556" width="12.140625" style="195" bestFit="1" customWidth="1"/>
    <col min="12557" max="12557" width="12.5703125" style="195" customWidth="1"/>
    <col min="12558" max="12558" width="8.5703125" style="195" customWidth="1"/>
    <col min="12559" max="12800" width="9.140625" style="195"/>
    <col min="12801" max="12801" width="38.28515625" style="195" customWidth="1"/>
    <col min="12802" max="12803" width="13.85546875" style="195" customWidth="1"/>
    <col min="12804" max="12804" width="11" style="195" customWidth="1"/>
    <col min="12805" max="12805" width="11.28515625" style="195" customWidth="1"/>
    <col min="12806" max="12806" width="13.42578125" style="195" customWidth="1"/>
    <col min="12807" max="12807" width="13.5703125" style="195" customWidth="1"/>
    <col min="12808" max="12808" width="10.5703125" style="195" customWidth="1"/>
    <col min="12809" max="12809" width="11.7109375" style="195" customWidth="1"/>
    <col min="12810" max="12811" width="12.28515625" style="195" customWidth="1"/>
    <col min="12812" max="12812" width="12.140625" style="195" bestFit="1" customWidth="1"/>
    <col min="12813" max="12813" width="12.5703125" style="195" customWidth="1"/>
    <col min="12814" max="12814" width="8.5703125" style="195" customWidth="1"/>
    <col min="12815" max="13056" width="9.140625" style="195"/>
    <col min="13057" max="13057" width="38.28515625" style="195" customWidth="1"/>
    <col min="13058" max="13059" width="13.85546875" style="195" customWidth="1"/>
    <col min="13060" max="13060" width="11" style="195" customWidth="1"/>
    <col min="13061" max="13061" width="11.28515625" style="195" customWidth="1"/>
    <col min="13062" max="13062" width="13.42578125" style="195" customWidth="1"/>
    <col min="13063" max="13063" width="13.5703125" style="195" customWidth="1"/>
    <col min="13064" max="13064" width="10.5703125" style="195" customWidth="1"/>
    <col min="13065" max="13065" width="11.7109375" style="195" customWidth="1"/>
    <col min="13066" max="13067" width="12.28515625" style="195" customWidth="1"/>
    <col min="13068" max="13068" width="12.140625" style="195" bestFit="1" customWidth="1"/>
    <col min="13069" max="13069" width="12.5703125" style="195" customWidth="1"/>
    <col min="13070" max="13070" width="8.5703125" style="195" customWidth="1"/>
    <col min="13071" max="13312" width="9.140625" style="195"/>
    <col min="13313" max="13313" width="38.28515625" style="195" customWidth="1"/>
    <col min="13314" max="13315" width="13.85546875" style="195" customWidth="1"/>
    <col min="13316" max="13316" width="11" style="195" customWidth="1"/>
    <col min="13317" max="13317" width="11.28515625" style="195" customWidth="1"/>
    <col min="13318" max="13318" width="13.42578125" style="195" customWidth="1"/>
    <col min="13319" max="13319" width="13.5703125" style="195" customWidth="1"/>
    <col min="13320" max="13320" width="10.5703125" style="195" customWidth="1"/>
    <col min="13321" max="13321" width="11.7109375" style="195" customWidth="1"/>
    <col min="13322" max="13323" width="12.28515625" style="195" customWidth="1"/>
    <col min="13324" max="13324" width="12.140625" style="195" bestFit="1" customWidth="1"/>
    <col min="13325" max="13325" width="12.5703125" style="195" customWidth="1"/>
    <col min="13326" max="13326" width="8.5703125" style="195" customWidth="1"/>
    <col min="13327" max="13568" width="9.140625" style="195"/>
    <col min="13569" max="13569" width="38.28515625" style="195" customWidth="1"/>
    <col min="13570" max="13571" width="13.85546875" style="195" customWidth="1"/>
    <col min="13572" max="13572" width="11" style="195" customWidth="1"/>
    <col min="13573" max="13573" width="11.28515625" style="195" customWidth="1"/>
    <col min="13574" max="13574" width="13.42578125" style="195" customWidth="1"/>
    <col min="13575" max="13575" width="13.5703125" style="195" customWidth="1"/>
    <col min="13576" max="13576" width="10.5703125" style="195" customWidth="1"/>
    <col min="13577" max="13577" width="11.7109375" style="195" customWidth="1"/>
    <col min="13578" max="13579" width="12.28515625" style="195" customWidth="1"/>
    <col min="13580" max="13580" width="12.140625" style="195" bestFit="1" customWidth="1"/>
    <col min="13581" max="13581" width="12.5703125" style="195" customWidth="1"/>
    <col min="13582" max="13582" width="8.5703125" style="195" customWidth="1"/>
    <col min="13583" max="13824" width="9.140625" style="195"/>
    <col min="13825" max="13825" width="38.28515625" style="195" customWidth="1"/>
    <col min="13826" max="13827" width="13.85546875" style="195" customWidth="1"/>
    <col min="13828" max="13828" width="11" style="195" customWidth="1"/>
    <col min="13829" max="13829" width="11.28515625" style="195" customWidth="1"/>
    <col min="13830" max="13830" width="13.42578125" style="195" customWidth="1"/>
    <col min="13831" max="13831" width="13.5703125" style="195" customWidth="1"/>
    <col min="13832" max="13832" width="10.5703125" style="195" customWidth="1"/>
    <col min="13833" max="13833" width="11.7109375" style="195" customWidth="1"/>
    <col min="13834" max="13835" width="12.28515625" style="195" customWidth="1"/>
    <col min="13836" max="13836" width="12.140625" style="195" bestFit="1" customWidth="1"/>
    <col min="13837" max="13837" width="12.5703125" style="195" customWidth="1"/>
    <col min="13838" max="13838" width="8.5703125" style="195" customWidth="1"/>
    <col min="13839" max="14080" width="9.140625" style="195"/>
    <col min="14081" max="14081" width="38.28515625" style="195" customWidth="1"/>
    <col min="14082" max="14083" width="13.85546875" style="195" customWidth="1"/>
    <col min="14084" max="14084" width="11" style="195" customWidth="1"/>
    <col min="14085" max="14085" width="11.28515625" style="195" customWidth="1"/>
    <col min="14086" max="14086" width="13.42578125" style="195" customWidth="1"/>
    <col min="14087" max="14087" width="13.5703125" style="195" customWidth="1"/>
    <col min="14088" max="14088" width="10.5703125" style="195" customWidth="1"/>
    <col min="14089" max="14089" width="11.7109375" style="195" customWidth="1"/>
    <col min="14090" max="14091" width="12.28515625" style="195" customWidth="1"/>
    <col min="14092" max="14092" width="12.140625" style="195" bestFit="1" customWidth="1"/>
    <col min="14093" max="14093" width="12.5703125" style="195" customWidth="1"/>
    <col min="14094" max="14094" width="8.5703125" style="195" customWidth="1"/>
    <col min="14095" max="14336" width="9.140625" style="195"/>
    <col min="14337" max="14337" width="38.28515625" style="195" customWidth="1"/>
    <col min="14338" max="14339" width="13.85546875" style="195" customWidth="1"/>
    <col min="14340" max="14340" width="11" style="195" customWidth="1"/>
    <col min="14341" max="14341" width="11.28515625" style="195" customWidth="1"/>
    <col min="14342" max="14342" width="13.42578125" style="195" customWidth="1"/>
    <col min="14343" max="14343" width="13.5703125" style="195" customWidth="1"/>
    <col min="14344" max="14344" width="10.5703125" style="195" customWidth="1"/>
    <col min="14345" max="14345" width="11.7109375" style="195" customWidth="1"/>
    <col min="14346" max="14347" width="12.28515625" style="195" customWidth="1"/>
    <col min="14348" max="14348" width="12.140625" style="195" bestFit="1" customWidth="1"/>
    <col min="14349" max="14349" width="12.5703125" style="195" customWidth="1"/>
    <col min="14350" max="14350" width="8.5703125" style="195" customWidth="1"/>
    <col min="14351" max="14592" width="9.140625" style="195"/>
    <col min="14593" max="14593" width="38.28515625" style="195" customWidth="1"/>
    <col min="14594" max="14595" width="13.85546875" style="195" customWidth="1"/>
    <col min="14596" max="14596" width="11" style="195" customWidth="1"/>
    <col min="14597" max="14597" width="11.28515625" style="195" customWidth="1"/>
    <col min="14598" max="14598" width="13.42578125" style="195" customWidth="1"/>
    <col min="14599" max="14599" width="13.5703125" style="195" customWidth="1"/>
    <col min="14600" max="14600" width="10.5703125" style="195" customWidth="1"/>
    <col min="14601" max="14601" width="11.7109375" style="195" customWidth="1"/>
    <col min="14602" max="14603" width="12.28515625" style="195" customWidth="1"/>
    <col min="14604" max="14604" width="12.140625" style="195" bestFit="1" customWidth="1"/>
    <col min="14605" max="14605" width="12.5703125" style="195" customWidth="1"/>
    <col min="14606" max="14606" width="8.5703125" style="195" customWidth="1"/>
    <col min="14607" max="14848" width="9.140625" style="195"/>
    <col min="14849" max="14849" width="38.28515625" style="195" customWidth="1"/>
    <col min="14850" max="14851" width="13.85546875" style="195" customWidth="1"/>
    <col min="14852" max="14852" width="11" style="195" customWidth="1"/>
    <col min="14853" max="14853" width="11.28515625" style="195" customWidth="1"/>
    <col min="14854" max="14854" width="13.42578125" style="195" customWidth="1"/>
    <col min="14855" max="14855" width="13.5703125" style="195" customWidth="1"/>
    <col min="14856" max="14856" width="10.5703125" style="195" customWidth="1"/>
    <col min="14857" max="14857" width="11.7109375" style="195" customWidth="1"/>
    <col min="14858" max="14859" width="12.28515625" style="195" customWidth="1"/>
    <col min="14860" max="14860" width="12.140625" style="195" bestFit="1" customWidth="1"/>
    <col min="14861" max="14861" width="12.5703125" style="195" customWidth="1"/>
    <col min="14862" max="14862" width="8.5703125" style="195" customWidth="1"/>
    <col min="14863" max="15104" width="9.140625" style="195"/>
    <col min="15105" max="15105" width="38.28515625" style="195" customWidth="1"/>
    <col min="15106" max="15107" width="13.85546875" style="195" customWidth="1"/>
    <col min="15108" max="15108" width="11" style="195" customWidth="1"/>
    <col min="15109" max="15109" width="11.28515625" style="195" customWidth="1"/>
    <col min="15110" max="15110" width="13.42578125" style="195" customWidth="1"/>
    <col min="15111" max="15111" width="13.5703125" style="195" customWidth="1"/>
    <col min="15112" max="15112" width="10.5703125" style="195" customWidth="1"/>
    <col min="15113" max="15113" width="11.7109375" style="195" customWidth="1"/>
    <col min="15114" max="15115" width="12.28515625" style="195" customWidth="1"/>
    <col min="15116" max="15116" width="12.140625" style="195" bestFit="1" customWidth="1"/>
    <col min="15117" max="15117" width="12.5703125" style="195" customWidth="1"/>
    <col min="15118" max="15118" width="8.5703125" style="195" customWidth="1"/>
    <col min="15119" max="15360" width="9.140625" style="195"/>
    <col min="15361" max="15361" width="38.28515625" style="195" customWidth="1"/>
    <col min="15362" max="15363" width="13.85546875" style="195" customWidth="1"/>
    <col min="15364" max="15364" width="11" style="195" customWidth="1"/>
    <col min="15365" max="15365" width="11.28515625" style="195" customWidth="1"/>
    <col min="15366" max="15366" width="13.42578125" style="195" customWidth="1"/>
    <col min="15367" max="15367" width="13.5703125" style="195" customWidth="1"/>
    <col min="15368" max="15368" width="10.5703125" style="195" customWidth="1"/>
    <col min="15369" max="15369" width="11.7109375" style="195" customWidth="1"/>
    <col min="15370" max="15371" width="12.28515625" style="195" customWidth="1"/>
    <col min="15372" max="15372" width="12.140625" style="195" bestFit="1" customWidth="1"/>
    <col min="15373" max="15373" width="12.5703125" style="195" customWidth="1"/>
    <col min="15374" max="15374" width="8.5703125" style="195" customWidth="1"/>
    <col min="15375" max="15616" width="9.140625" style="195"/>
    <col min="15617" max="15617" width="38.28515625" style="195" customWidth="1"/>
    <col min="15618" max="15619" width="13.85546875" style="195" customWidth="1"/>
    <col min="15620" max="15620" width="11" style="195" customWidth="1"/>
    <col min="15621" max="15621" width="11.28515625" style="195" customWidth="1"/>
    <col min="15622" max="15622" width="13.42578125" style="195" customWidth="1"/>
    <col min="15623" max="15623" width="13.5703125" style="195" customWidth="1"/>
    <col min="15624" max="15624" width="10.5703125" style="195" customWidth="1"/>
    <col min="15625" max="15625" width="11.7109375" style="195" customWidth="1"/>
    <col min="15626" max="15627" width="12.28515625" style="195" customWidth="1"/>
    <col min="15628" max="15628" width="12.140625" style="195" bestFit="1" customWidth="1"/>
    <col min="15629" max="15629" width="12.5703125" style="195" customWidth="1"/>
    <col min="15630" max="15630" width="8.5703125" style="195" customWidth="1"/>
    <col min="15631" max="15872" width="9.140625" style="195"/>
    <col min="15873" max="15873" width="38.28515625" style="195" customWidth="1"/>
    <col min="15874" max="15875" width="13.85546875" style="195" customWidth="1"/>
    <col min="15876" max="15876" width="11" style="195" customWidth="1"/>
    <col min="15877" max="15877" width="11.28515625" style="195" customWidth="1"/>
    <col min="15878" max="15878" width="13.42578125" style="195" customWidth="1"/>
    <col min="15879" max="15879" width="13.5703125" style="195" customWidth="1"/>
    <col min="15880" max="15880" width="10.5703125" style="195" customWidth="1"/>
    <col min="15881" max="15881" width="11.7109375" style="195" customWidth="1"/>
    <col min="15882" max="15883" width="12.28515625" style="195" customWidth="1"/>
    <col min="15884" max="15884" width="12.140625" style="195" bestFit="1" customWidth="1"/>
    <col min="15885" max="15885" width="12.5703125" style="195" customWidth="1"/>
    <col min="15886" max="15886" width="8.5703125" style="195" customWidth="1"/>
    <col min="15887" max="16128" width="9.140625" style="195"/>
    <col min="16129" max="16129" width="38.28515625" style="195" customWidth="1"/>
    <col min="16130" max="16131" width="13.85546875" style="195" customWidth="1"/>
    <col min="16132" max="16132" width="11" style="195" customWidth="1"/>
    <col min="16133" max="16133" width="11.28515625" style="195" customWidth="1"/>
    <col min="16134" max="16134" width="13.42578125" style="195" customWidth="1"/>
    <col min="16135" max="16135" width="13.5703125" style="195" customWidth="1"/>
    <col min="16136" max="16136" width="10.5703125" style="195" customWidth="1"/>
    <col min="16137" max="16137" width="11.7109375" style="195" customWidth="1"/>
    <col min="16138" max="16139" width="12.28515625" style="195" customWidth="1"/>
    <col min="16140" max="16140" width="12.140625" style="195" bestFit="1" customWidth="1"/>
    <col min="16141" max="16141" width="12.5703125" style="195" customWidth="1"/>
    <col min="16142" max="16142" width="8.5703125" style="195" customWidth="1"/>
    <col min="16143" max="16384" width="9.140625" style="195"/>
  </cols>
  <sheetData>
    <row r="1" spans="1:13" ht="1.5" hidden="1" customHeight="1"/>
    <row r="2" spans="1:13" ht="15.75" customHeight="1">
      <c r="A2" s="196" t="s">
        <v>254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6.5" customHeight="1">
      <c r="A3" s="196" t="s">
        <v>255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.5" hidden="1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ht="14.25" customHeight="1">
      <c r="A5" s="197" t="s">
        <v>256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s="202" customFormat="1" ht="14.25" customHeight="1">
      <c r="A6" s="198" t="s">
        <v>257</v>
      </c>
      <c r="B6" s="199" t="s">
        <v>258</v>
      </c>
      <c r="C6" s="200"/>
      <c r="D6" s="200"/>
      <c r="E6" s="201"/>
      <c r="F6" s="199" t="s">
        <v>259</v>
      </c>
      <c r="G6" s="200"/>
      <c r="H6" s="200"/>
      <c r="I6" s="201"/>
      <c r="J6" s="199" t="s">
        <v>260</v>
      </c>
      <c r="K6" s="200"/>
      <c r="L6" s="200"/>
      <c r="M6" s="201"/>
    </row>
    <row r="7" spans="1:13" s="202" customFormat="1" ht="12.75" customHeight="1">
      <c r="A7" s="203"/>
      <c r="B7" s="204" t="s">
        <v>261</v>
      </c>
      <c r="C7" s="205" t="s">
        <v>262</v>
      </c>
      <c r="D7" s="206" t="s">
        <v>263</v>
      </c>
      <c r="E7" s="207" t="s">
        <v>264</v>
      </c>
      <c r="F7" s="204" t="s">
        <v>261</v>
      </c>
      <c r="G7" s="205" t="s">
        <v>262</v>
      </c>
      <c r="H7" s="206" t="s">
        <v>263</v>
      </c>
      <c r="I7" s="207" t="s">
        <v>264</v>
      </c>
      <c r="J7" s="204" t="s">
        <v>261</v>
      </c>
      <c r="K7" s="205" t="s">
        <v>262</v>
      </c>
      <c r="L7" s="208" t="s">
        <v>263</v>
      </c>
      <c r="M7" s="207" t="s">
        <v>264</v>
      </c>
    </row>
    <row r="8" spans="1:13" s="202" customFormat="1" ht="13.5" customHeight="1">
      <c r="A8" s="203"/>
      <c r="B8" s="209"/>
      <c r="C8" s="210" t="s">
        <v>265</v>
      </c>
      <c r="D8" s="211" t="s">
        <v>266</v>
      </c>
      <c r="E8" s="212" t="s">
        <v>267</v>
      </c>
      <c r="F8" s="209"/>
      <c r="G8" s="210" t="s">
        <v>265</v>
      </c>
      <c r="H8" s="211" t="s">
        <v>266</v>
      </c>
      <c r="I8" s="212" t="s">
        <v>267</v>
      </c>
      <c r="J8" s="209"/>
      <c r="K8" s="210" t="s">
        <v>265</v>
      </c>
      <c r="L8" s="213" t="s">
        <v>266</v>
      </c>
      <c r="M8" s="212" t="s">
        <v>267</v>
      </c>
    </row>
    <row r="9" spans="1:13" s="202" customFormat="1" ht="13.5" customHeight="1">
      <c r="A9" s="214"/>
      <c r="B9" s="215"/>
      <c r="C9" s="216"/>
      <c r="D9" s="211" t="s">
        <v>268</v>
      </c>
      <c r="E9" s="217" t="s">
        <v>269</v>
      </c>
      <c r="F9" s="215"/>
      <c r="G9" s="216"/>
      <c r="H9" s="211" t="s">
        <v>268</v>
      </c>
      <c r="I9" s="217" t="s">
        <v>269</v>
      </c>
      <c r="J9" s="215"/>
      <c r="K9" s="216"/>
      <c r="L9" s="218" t="s">
        <v>268</v>
      </c>
      <c r="M9" s="217" t="s">
        <v>269</v>
      </c>
    </row>
    <row r="10" spans="1:13" s="223" customFormat="1" ht="11.25" customHeight="1">
      <c r="A10" s="219">
        <v>1</v>
      </c>
      <c r="B10" s="220">
        <v>2</v>
      </c>
      <c r="C10" s="221">
        <v>3</v>
      </c>
      <c r="D10" s="221">
        <v>4</v>
      </c>
      <c r="E10" s="221">
        <v>5</v>
      </c>
      <c r="F10" s="222">
        <v>6</v>
      </c>
      <c r="G10" s="222">
        <v>7</v>
      </c>
      <c r="H10" s="222">
        <v>8</v>
      </c>
      <c r="I10" s="222">
        <v>9</v>
      </c>
      <c r="J10" s="222">
        <v>10</v>
      </c>
      <c r="K10" s="222">
        <v>11</v>
      </c>
      <c r="L10" s="222">
        <v>12</v>
      </c>
      <c r="M10" s="222">
        <v>13</v>
      </c>
    </row>
    <row r="11" spans="1:13" s="223" customFormat="1" ht="19.5" customHeight="1">
      <c r="A11" s="224" t="s">
        <v>270</v>
      </c>
      <c r="B11" s="225">
        <f>B14+B16+B17+B22+B25+B26</f>
        <v>527898.9</v>
      </c>
      <c r="C11" s="225">
        <f>C14+C16+C17+C22+C25+C26</f>
        <v>437373</v>
      </c>
      <c r="D11" s="226">
        <f>C11/B11*100</f>
        <v>82.851659664378914</v>
      </c>
      <c r="E11" s="226">
        <f>C11/C13*100</f>
        <v>87.247268517151724</v>
      </c>
      <c r="F11" s="225">
        <f>F14+F16+F17+F22+F25+F26</f>
        <v>349427.5</v>
      </c>
      <c r="G11" s="225">
        <f>G14+G16+G17+G22+G25+G26</f>
        <v>289454.5</v>
      </c>
      <c r="H11" s="226">
        <f>G11/F11*100</f>
        <v>82.836783023660132</v>
      </c>
      <c r="I11" s="226">
        <f>G11/G13*100</f>
        <v>85.156518454361873</v>
      </c>
      <c r="J11" s="225">
        <f>J14+J16+J17+J22+J25+J26</f>
        <v>178471.40000000002</v>
      </c>
      <c r="K11" s="225">
        <f>K14+K16+K17+K22+K25+K26</f>
        <v>147918.5</v>
      </c>
      <c r="L11" s="226">
        <f t="shared" ref="L11:L18" si="0">K11/J11*100</f>
        <v>82.8807865013666</v>
      </c>
      <c r="M11" s="226">
        <f>K11/K13*100</f>
        <v>91.650557021946284</v>
      </c>
    </row>
    <row r="12" spans="1:13" s="223" customFormat="1" ht="20.25" customHeight="1">
      <c r="A12" s="224" t="s">
        <v>271</v>
      </c>
      <c r="B12" s="225">
        <f>B27+B28+B34+B37+B41+B42+B45</f>
        <v>83132.399999999994</v>
      </c>
      <c r="C12" s="225">
        <f>C27+C28+C34+C37+C41+C42+C45</f>
        <v>63929.80000000001</v>
      </c>
      <c r="D12" s="226">
        <f>C12/B12*100</f>
        <v>76.901184135186782</v>
      </c>
      <c r="E12" s="226">
        <f>C12/C13*100</f>
        <v>12.752731482848295</v>
      </c>
      <c r="F12" s="225">
        <f>F27+F28+F34+F37+F42+F45</f>
        <v>67987.300000000017</v>
      </c>
      <c r="G12" s="225">
        <f>G27+G28+G34+G37+G42+G45</f>
        <v>50454.3</v>
      </c>
      <c r="H12" s="226">
        <f>G12/F12*100</f>
        <v>74.211360062835254</v>
      </c>
      <c r="I12" s="226">
        <f>G12/G13*100</f>
        <v>14.843481545638127</v>
      </c>
      <c r="J12" s="225">
        <f>J27+J28+J34+J37+J42+J45</f>
        <v>15145.100000000002</v>
      </c>
      <c r="K12" s="225">
        <f>K27+K28+K34+K37+K42+K45</f>
        <v>13475.500000000002</v>
      </c>
      <c r="L12" s="226">
        <f t="shared" si="0"/>
        <v>88.975972426725463</v>
      </c>
      <c r="M12" s="226">
        <f>K12/K13*100</f>
        <v>8.3494429780537089</v>
      </c>
    </row>
    <row r="13" spans="1:13" s="230" customFormat="1" ht="21.75" customHeight="1">
      <c r="A13" s="227" t="s">
        <v>272</v>
      </c>
      <c r="B13" s="228">
        <f>B14+B16+B17+B22+B25+B26+B27+B28+B34+B37+B41+B42+B43+B44+B45+B46+B47</f>
        <v>611031.30000000005</v>
      </c>
      <c r="C13" s="228">
        <f>C14+C16+C17+C22+C25+C26+C27+C28+C34+C37+C41+C42+C43+C44+C45+C46+C47</f>
        <v>501302.79999999993</v>
      </c>
      <c r="D13" s="228">
        <f t="shared" ref="D13:D81" si="1">C13/B13*100</f>
        <v>82.04208196863236</v>
      </c>
      <c r="E13" s="228">
        <f>C13/C92*100</f>
        <v>34.410918297555234</v>
      </c>
      <c r="F13" s="228">
        <f>F14+F17+F22+F25+F26+F27+F28+F34+F37+F41+F42+F43+F44+F45+F46+F47</f>
        <v>417414.8</v>
      </c>
      <c r="G13" s="228">
        <f>G14+G17+G22+G25+G26+G27+G28+G34+G37+G41+G42+G43+G44+G45+G46+G47</f>
        <v>339908.8</v>
      </c>
      <c r="H13" s="228">
        <f t="shared" ref="H13:H21" si="2">G13/F13*100</f>
        <v>81.431899395996496</v>
      </c>
      <c r="I13" s="228">
        <f>G13/G92*100</f>
        <v>28.217666724196345</v>
      </c>
      <c r="J13" s="228">
        <f>J14+J16+J17+J22+J25+J26+J27+J28+J34+J37+J41+J42+J43+J44+J45+J47</f>
        <v>193616.50000000003</v>
      </c>
      <c r="K13" s="228">
        <f>K14+K16+K17+K22+K25+K26+K27+K28+K34+K37+K41+K42+K43+K44+K45+K47</f>
        <v>161394</v>
      </c>
      <c r="L13" s="228">
        <f t="shared" si="0"/>
        <v>83.357565083554334</v>
      </c>
      <c r="M13" s="229">
        <f>K13/K92*100</f>
        <v>56.908645534462224</v>
      </c>
    </row>
    <row r="14" spans="1:13" ht="18.75" customHeight="1">
      <c r="A14" s="231" t="s">
        <v>273</v>
      </c>
      <c r="B14" s="232">
        <f t="shared" ref="B14:C34" si="3">F14+J14</f>
        <v>385526.9</v>
      </c>
      <c r="C14" s="232">
        <f t="shared" si="3"/>
        <v>317335.90000000002</v>
      </c>
      <c r="D14" s="232">
        <f t="shared" si="1"/>
        <v>82.312258885177656</v>
      </c>
      <c r="E14" s="232">
        <f>C14/C13*100</f>
        <v>63.302239684278661</v>
      </c>
      <c r="F14" s="232">
        <f>SUM(F15:F15)</f>
        <v>293015</v>
      </c>
      <c r="G14" s="232">
        <f>SUM(G15:G15)</f>
        <v>240406</v>
      </c>
      <c r="H14" s="232">
        <f t="shared" si="2"/>
        <v>82.045629063358533</v>
      </c>
      <c r="I14" s="232">
        <f>G14/G13*100</f>
        <v>70.726618434121164</v>
      </c>
      <c r="J14" s="232">
        <f>SUM(J15:J15)</f>
        <v>92511.9</v>
      </c>
      <c r="K14" s="232">
        <f>SUM(K15:K15)</f>
        <v>76929.899999999994</v>
      </c>
      <c r="L14" s="232">
        <f t="shared" si="0"/>
        <v>83.156761454472345</v>
      </c>
      <c r="M14" s="232">
        <f>K14/K13*100</f>
        <v>47.665898360533845</v>
      </c>
    </row>
    <row r="15" spans="1:13" ht="20.25" customHeight="1">
      <c r="A15" s="233" t="s">
        <v>274</v>
      </c>
      <c r="B15" s="234">
        <f t="shared" si="3"/>
        <v>385526.9</v>
      </c>
      <c r="C15" s="234">
        <f t="shared" si="3"/>
        <v>317335.90000000002</v>
      </c>
      <c r="D15" s="234">
        <f t="shared" si="1"/>
        <v>82.312258885177656</v>
      </c>
      <c r="E15" s="234">
        <f>C15/C13*100</f>
        <v>63.302239684278661</v>
      </c>
      <c r="F15" s="234">
        <v>293015</v>
      </c>
      <c r="G15" s="235">
        <v>240406</v>
      </c>
      <c r="H15" s="235">
        <f t="shared" si="2"/>
        <v>82.045629063358533</v>
      </c>
      <c r="I15" s="234">
        <f>G15/G13*100</f>
        <v>70.726618434121164</v>
      </c>
      <c r="J15" s="235">
        <v>92511.9</v>
      </c>
      <c r="K15" s="234">
        <v>76929.899999999994</v>
      </c>
      <c r="L15" s="235">
        <f t="shared" si="0"/>
        <v>83.156761454472345</v>
      </c>
      <c r="M15" s="234">
        <f>K15/K13*100</f>
        <v>47.665898360533845</v>
      </c>
    </row>
    <row r="16" spans="1:13" ht="20.25" customHeight="1">
      <c r="A16" s="236" t="s">
        <v>275</v>
      </c>
      <c r="B16" s="232">
        <f t="shared" si="3"/>
        <v>35566.5</v>
      </c>
      <c r="C16" s="232">
        <f t="shared" si="3"/>
        <v>35761.9</v>
      </c>
      <c r="D16" s="237">
        <f t="shared" si="1"/>
        <v>100.54939338984718</v>
      </c>
      <c r="E16" s="237">
        <f>C16/C13*100</f>
        <v>7.1337921910669566</v>
      </c>
      <c r="F16" s="238"/>
      <c r="G16" s="238"/>
      <c r="H16" s="238"/>
      <c r="I16" s="238"/>
      <c r="J16" s="237">
        <v>35566.5</v>
      </c>
      <c r="K16" s="237">
        <v>35761.9</v>
      </c>
      <c r="L16" s="237">
        <f t="shared" si="0"/>
        <v>100.54939338984718</v>
      </c>
      <c r="M16" s="237">
        <f>K16/K13*100</f>
        <v>22.158134750982068</v>
      </c>
    </row>
    <row r="17" spans="1:13" ht="18.75" customHeight="1">
      <c r="A17" s="231" t="s">
        <v>276</v>
      </c>
      <c r="B17" s="232">
        <f t="shared" si="3"/>
        <v>45680.4</v>
      </c>
      <c r="C17" s="232">
        <f t="shared" si="3"/>
        <v>41935.600000000006</v>
      </c>
      <c r="D17" s="232">
        <f t="shared" si="1"/>
        <v>91.802173361003852</v>
      </c>
      <c r="E17" s="232">
        <f>C17/C13*100</f>
        <v>8.3653233135741534</v>
      </c>
      <c r="F17" s="232">
        <f>SUM(F18:F21)</f>
        <v>43417.8</v>
      </c>
      <c r="G17" s="232">
        <f>SUM(G18:G21)</f>
        <v>39715.100000000006</v>
      </c>
      <c r="H17" s="232">
        <f t="shared" si="2"/>
        <v>91.471930867063747</v>
      </c>
      <c r="I17" s="232">
        <f>G17/G13*100</f>
        <v>11.684045838177772</v>
      </c>
      <c r="J17" s="239">
        <f>SUM(J18:J20)</f>
        <v>2262.6</v>
      </c>
      <c r="K17" s="239">
        <f>SUM(K18:K20)</f>
        <v>2220.5</v>
      </c>
      <c r="L17" s="240">
        <f t="shared" si="0"/>
        <v>98.139308759833824</v>
      </c>
      <c r="M17" s="240">
        <f>K17/K13*100</f>
        <v>1.3758256192919192</v>
      </c>
    </row>
    <row r="18" spans="1:13" ht="17.25" customHeight="1">
      <c r="A18" s="233" t="s">
        <v>277</v>
      </c>
      <c r="B18" s="234">
        <f>F18+J18</f>
        <v>4460.5</v>
      </c>
      <c r="C18" s="241">
        <f t="shared" si="3"/>
        <v>4441</v>
      </c>
      <c r="D18" s="242">
        <f t="shared" si="1"/>
        <v>99.562829279228779</v>
      </c>
      <c r="E18" s="242">
        <f>C18/C13*100</f>
        <v>0.88589172053297938</v>
      </c>
      <c r="F18" s="234">
        <v>2197.9</v>
      </c>
      <c r="G18" s="243">
        <v>2220.5</v>
      </c>
      <c r="H18" s="244">
        <f t="shared" si="2"/>
        <v>101.0282542426862</v>
      </c>
      <c r="I18" s="242">
        <f>G18/G13*100</f>
        <v>0.65326346361141574</v>
      </c>
      <c r="J18" s="245">
        <v>2262.6</v>
      </c>
      <c r="K18" s="241">
        <v>2220.5</v>
      </c>
      <c r="L18" s="246">
        <f t="shared" si="0"/>
        <v>98.139308759833824</v>
      </c>
      <c r="M18" s="242">
        <f>K18/K13*100</f>
        <v>1.3758256192919192</v>
      </c>
    </row>
    <row r="19" spans="1:13" ht="15.75" hidden="1" customHeight="1">
      <c r="A19" s="233" t="s">
        <v>278</v>
      </c>
      <c r="B19" s="234">
        <f>F19+J19</f>
        <v>0</v>
      </c>
      <c r="C19" s="241">
        <f>G19+K19</f>
        <v>0</v>
      </c>
      <c r="D19" s="234" t="e">
        <f>C19/B19*100</f>
        <v>#DIV/0!</v>
      </c>
      <c r="E19" s="242">
        <f>C19/C13*100</f>
        <v>0</v>
      </c>
      <c r="F19" s="234"/>
      <c r="G19" s="245"/>
      <c r="H19" s="245" t="e">
        <f t="shared" si="2"/>
        <v>#DIV/0!</v>
      </c>
      <c r="I19" s="242">
        <f>G19/G13*100</f>
        <v>0</v>
      </c>
      <c r="J19" s="245"/>
      <c r="K19" s="245"/>
      <c r="L19" s="245"/>
      <c r="M19" s="242"/>
    </row>
    <row r="20" spans="1:13" ht="18" customHeight="1">
      <c r="A20" s="233" t="s">
        <v>279</v>
      </c>
      <c r="B20" s="234">
        <f t="shared" si="3"/>
        <v>41168.6</v>
      </c>
      <c r="C20" s="234">
        <f t="shared" si="3"/>
        <v>37443.300000000003</v>
      </c>
      <c r="D20" s="234">
        <f t="shared" si="1"/>
        <v>90.951113227071119</v>
      </c>
      <c r="E20" s="234">
        <f>C20/C13*100</f>
        <v>7.4691982570215059</v>
      </c>
      <c r="F20" s="234">
        <v>41168.6</v>
      </c>
      <c r="G20" s="244">
        <v>37443.300000000003</v>
      </c>
      <c r="H20" s="235">
        <f t="shared" si="2"/>
        <v>90.951113227071119</v>
      </c>
      <c r="I20" s="234">
        <f>G20/G13*100</f>
        <v>11.015690090989114</v>
      </c>
      <c r="J20" s="235"/>
      <c r="K20" s="235"/>
      <c r="L20" s="235"/>
      <c r="M20" s="234"/>
    </row>
    <row r="21" spans="1:13" ht="31.5" customHeight="1">
      <c r="A21" s="233" t="s">
        <v>280</v>
      </c>
      <c r="B21" s="234">
        <f>F21+J21</f>
        <v>51.3</v>
      </c>
      <c r="C21" s="234">
        <f>G21+K21</f>
        <v>51.3</v>
      </c>
      <c r="D21" s="234"/>
      <c r="E21" s="234">
        <f>C21/C13*100</f>
        <v>1.0233336019667156E-2</v>
      </c>
      <c r="F21" s="234">
        <v>51.3</v>
      </c>
      <c r="G21" s="244">
        <v>51.3</v>
      </c>
      <c r="H21" s="235">
        <f t="shared" si="2"/>
        <v>100</v>
      </c>
      <c r="I21" s="234">
        <f>G21/G13*100</f>
        <v>1.5092283577241895E-2</v>
      </c>
      <c r="J21" s="235"/>
      <c r="K21" s="235"/>
      <c r="L21" s="235"/>
      <c r="M21" s="234"/>
    </row>
    <row r="22" spans="1:13" ht="19.5" customHeight="1">
      <c r="A22" s="231" t="s">
        <v>281</v>
      </c>
      <c r="B22" s="232">
        <f t="shared" si="3"/>
        <v>47649.2</v>
      </c>
      <c r="C22" s="232">
        <f t="shared" si="3"/>
        <v>32685.200000000001</v>
      </c>
      <c r="D22" s="232">
        <f t="shared" si="1"/>
        <v>68.595485338683545</v>
      </c>
      <c r="E22" s="232">
        <f>C22/C13*100</f>
        <v>6.5200513541915193</v>
      </c>
      <c r="F22" s="232">
        <f>F23+F24</f>
        <v>0</v>
      </c>
      <c r="G22" s="232">
        <f>G23+G24</f>
        <v>0</v>
      </c>
      <c r="H22" s="232"/>
      <c r="I22" s="232">
        <f>G22/G13*100</f>
        <v>0</v>
      </c>
      <c r="J22" s="232">
        <f>J23+J24</f>
        <v>47649.2</v>
      </c>
      <c r="K22" s="237">
        <f>K23+K24</f>
        <v>32685.200000000001</v>
      </c>
      <c r="L22" s="237">
        <f t="shared" ref="L22:L52" si="4">K22/J22*100</f>
        <v>68.595485338683545</v>
      </c>
      <c r="M22" s="232">
        <f>K22/K13*100</f>
        <v>20.251806139013841</v>
      </c>
    </row>
    <row r="23" spans="1:13" ht="18" customHeight="1">
      <c r="A23" s="233" t="s">
        <v>282</v>
      </c>
      <c r="B23" s="234">
        <f t="shared" si="3"/>
        <v>37616.699999999997</v>
      </c>
      <c r="C23" s="247">
        <f t="shared" si="3"/>
        <v>28293.5</v>
      </c>
      <c r="D23" s="247">
        <f t="shared" si="1"/>
        <v>75.215263433528207</v>
      </c>
      <c r="E23" s="234">
        <f>C23/C13*100</f>
        <v>5.6439940092096039</v>
      </c>
      <c r="F23" s="235">
        <v>0</v>
      </c>
      <c r="G23" s="235">
        <v>0</v>
      </c>
      <c r="H23" s="235"/>
      <c r="I23" s="234"/>
      <c r="J23" s="235">
        <v>37616.699999999997</v>
      </c>
      <c r="K23" s="234">
        <v>28293.5</v>
      </c>
      <c r="L23" s="235">
        <f t="shared" si="4"/>
        <v>75.215263433528207</v>
      </c>
      <c r="M23" s="234">
        <f>K23/K13*100</f>
        <v>17.53070126522671</v>
      </c>
    </row>
    <row r="24" spans="1:13" ht="18.75" customHeight="1">
      <c r="A24" s="233" t="s">
        <v>283</v>
      </c>
      <c r="B24" s="234">
        <f t="shared" si="3"/>
        <v>10032.5</v>
      </c>
      <c r="C24" s="247">
        <f t="shared" si="3"/>
        <v>4391.7</v>
      </c>
      <c r="D24" s="247">
        <f t="shared" si="1"/>
        <v>43.774732120608022</v>
      </c>
      <c r="E24" s="234">
        <f>C24/C13*100</f>
        <v>0.87605734498191512</v>
      </c>
      <c r="F24" s="235">
        <v>0</v>
      </c>
      <c r="G24" s="235">
        <v>0</v>
      </c>
      <c r="H24" s="235"/>
      <c r="I24" s="234"/>
      <c r="J24" s="235">
        <v>10032.5</v>
      </c>
      <c r="K24" s="234">
        <v>4391.7</v>
      </c>
      <c r="L24" s="235">
        <f t="shared" si="4"/>
        <v>43.774732120608022</v>
      </c>
      <c r="M24" s="234">
        <f>K24/K13*100</f>
        <v>2.7211048737871297</v>
      </c>
    </row>
    <row r="25" spans="1:13" ht="21.75" customHeight="1">
      <c r="A25" s="231" t="s">
        <v>284</v>
      </c>
      <c r="B25" s="232">
        <f t="shared" si="3"/>
        <v>13469.900000000001</v>
      </c>
      <c r="C25" s="237">
        <f t="shared" si="3"/>
        <v>9654.1</v>
      </c>
      <c r="D25" s="248">
        <f t="shared" si="1"/>
        <v>71.671653093192973</v>
      </c>
      <c r="E25" s="232">
        <f>C25/C13*100</f>
        <v>1.92580212997015</v>
      </c>
      <c r="F25" s="232">
        <v>12994.7</v>
      </c>
      <c r="G25" s="232">
        <v>9333.4</v>
      </c>
      <c r="H25" s="232">
        <f t="shared" ref="H25:H34" si="5">G25/F25*100</f>
        <v>71.824666979614761</v>
      </c>
      <c r="I25" s="232">
        <f>G25/G13*100</f>
        <v>2.7458541820629532</v>
      </c>
      <c r="J25" s="232">
        <v>475.2</v>
      </c>
      <c r="K25" s="232">
        <v>320.7</v>
      </c>
      <c r="L25" s="232">
        <f t="shared" si="4"/>
        <v>67.48737373737373</v>
      </c>
      <c r="M25" s="232">
        <f>K25/K13*100</f>
        <v>0.19870627160860996</v>
      </c>
    </row>
    <row r="26" spans="1:13" ht="41.25" customHeight="1">
      <c r="A26" s="231" t="s">
        <v>285</v>
      </c>
      <c r="B26" s="232">
        <f t="shared" si="3"/>
        <v>6</v>
      </c>
      <c r="C26" s="239">
        <f t="shared" si="3"/>
        <v>0.3</v>
      </c>
      <c r="D26" s="248">
        <f>C26/B26*100</f>
        <v>5</v>
      </c>
      <c r="E26" s="232">
        <f>C26/C13*100</f>
        <v>5.9844070290451206E-5</v>
      </c>
      <c r="F26" s="239">
        <v>0</v>
      </c>
      <c r="G26" s="239"/>
      <c r="H26" s="232"/>
      <c r="I26" s="232">
        <f>G26/G13*100</f>
        <v>0</v>
      </c>
      <c r="J26" s="232">
        <v>6</v>
      </c>
      <c r="K26" s="232">
        <v>0.3</v>
      </c>
      <c r="L26" s="232">
        <f t="shared" si="4"/>
        <v>5</v>
      </c>
      <c r="M26" s="232">
        <f>K26/K13*100</f>
        <v>1.8588051600431241E-4</v>
      </c>
    </row>
    <row r="27" spans="1:13" ht="30" customHeight="1">
      <c r="A27" s="231" t="s">
        <v>286</v>
      </c>
      <c r="B27" s="232">
        <f t="shared" si="3"/>
        <v>53735.6</v>
      </c>
      <c r="C27" s="237">
        <f t="shared" si="3"/>
        <v>35434.800000000003</v>
      </c>
      <c r="D27" s="248">
        <f t="shared" si="1"/>
        <v>65.942875858834753</v>
      </c>
      <c r="E27" s="232">
        <f>C27/C13*100</f>
        <v>7.068542206426935</v>
      </c>
      <c r="F27" s="232">
        <v>53151.9</v>
      </c>
      <c r="G27" s="232">
        <v>35057.4</v>
      </c>
      <c r="H27" s="232">
        <f t="shared" si="5"/>
        <v>65.957002477804181</v>
      </c>
      <c r="I27" s="232">
        <f>G27/G13*100</f>
        <v>10.313766516194933</v>
      </c>
      <c r="J27" s="232">
        <v>583.70000000000005</v>
      </c>
      <c r="K27" s="232">
        <v>377.4</v>
      </c>
      <c r="L27" s="232">
        <f>K27/J27*100</f>
        <v>64.656501627548394</v>
      </c>
      <c r="M27" s="232">
        <f>K27/K13*100</f>
        <v>0.23383768913342504</v>
      </c>
    </row>
    <row r="28" spans="1:13" ht="46.5" customHeight="1">
      <c r="A28" s="231" t="s">
        <v>287</v>
      </c>
      <c r="B28" s="232">
        <f t="shared" si="3"/>
        <v>15588.900000000001</v>
      </c>
      <c r="C28" s="237">
        <f t="shared" si="3"/>
        <v>14413.8</v>
      </c>
      <c r="D28" s="248">
        <f t="shared" si="1"/>
        <v>92.461944075592243</v>
      </c>
      <c r="E28" s="232">
        <f>C28/C13*100</f>
        <v>2.8752682011750186</v>
      </c>
      <c r="F28" s="232">
        <f>SUM(F29:F33)</f>
        <v>7110</v>
      </c>
      <c r="G28" s="232">
        <f>SUM(G29:G33)</f>
        <v>6568.2999999999993</v>
      </c>
      <c r="H28" s="232">
        <f t="shared" si="5"/>
        <v>92.381153305203924</v>
      </c>
      <c r="I28" s="232">
        <f>G28/G13*100</f>
        <v>1.9323712713527861</v>
      </c>
      <c r="J28" s="232">
        <f>SUM(J29:J33)</f>
        <v>8478.9000000000015</v>
      </c>
      <c r="K28" s="232">
        <f>SUM(K29:K33)</f>
        <v>7845.5000000000009</v>
      </c>
      <c r="L28" s="232">
        <f t="shared" si="4"/>
        <v>92.529691351472479</v>
      </c>
      <c r="M28" s="232">
        <f>K28/K13*100</f>
        <v>4.8610852943727778</v>
      </c>
    </row>
    <row r="29" spans="1:13" ht="21" customHeight="1">
      <c r="A29" s="233" t="s">
        <v>288</v>
      </c>
      <c r="B29" s="234">
        <f t="shared" si="3"/>
        <v>11492.1</v>
      </c>
      <c r="C29" s="234">
        <f t="shared" si="3"/>
        <v>10814.4</v>
      </c>
      <c r="D29" s="234">
        <f t="shared" si="1"/>
        <v>94.10290547419531</v>
      </c>
      <c r="E29" s="234">
        <f>C29/C13*100</f>
        <v>2.1572590458301852</v>
      </c>
      <c r="F29" s="234">
        <v>6240</v>
      </c>
      <c r="G29" s="235">
        <v>5756.2</v>
      </c>
      <c r="H29" s="235">
        <f t="shared" si="5"/>
        <v>92.246794871794862</v>
      </c>
      <c r="I29" s="234">
        <f>G29/G13*100</f>
        <v>1.6934542441972671</v>
      </c>
      <c r="J29" s="235">
        <f>4591+661.1</f>
        <v>5252.1</v>
      </c>
      <c r="K29" s="234">
        <f>4216+842.2</f>
        <v>5058.2</v>
      </c>
      <c r="L29" s="235">
        <f t="shared" si="4"/>
        <v>96.308143409302943</v>
      </c>
      <c r="M29" s="234">
        <f>K29/K13*100</f>
        <v>3.1340694201767105</v>
      </c>
    </row>
    <row r="30" spans="1:13" ht="47.25" customHeight="1">
      <c r="A30" s="233" t="s">
        <v>289</v>
      </c>
      <c r="B30" s="234">
        <f t="shared" si="3"/>
        <v>396.8</v>
      </c>
      <c r="C30" s="234">
        <f t="shared" si="3"/>
        <v>312.70000000000005</v>
      </c>
      <c r="D30" s="234">
        <f t="shared" si="1"/>
        <v>78.805443548387117</v>
      </c>
      <c r="E30" s="234">
        <f>C30/C13*100</f>
        <v>6.2377469266080315E-2</v>
      </c>
      <c r="F30" s="235">
        <v>110</v>
      </c>
      <c r="G30" s="234">
        <v>87.9</v>
      </c>
      <c r="H30" s="235">
        <f t="shared" si="5"/>
        <v>79.909090909090921</v>
      </c>
      <c r="I30" s="234">
        <f>G30/G13*100</f>
        <v>2.5859877708373544E-2</v>
      </c>
      <c r="J30" s="234">
        <v>286.8</v>
      </c>
      <c r="K30" s="242">
        <v>224.8</v>
      </c>
      <c r="L30" s="246">
        <f t="shared" si="4"/>
        <v>78.382147838214792</v>
      </c>
      <c r="M30" s="242">
        <f>K30/K13*100</f>
        <v>0.13928646665923144</v>
      </c>
    </row>
    <row r="31" spans="1:13" ht="47.25" customHeight="1">
      <c r="A31" s="233" t="s">
        <v>290</v>
      </c>
      <c r="B31" s="234">
        <f>F31+J31</f>
        <v>2339.5</v>
      </c>
      <c r="C31" s="234">
        <f>G31+K31</f>
        <v>1937.6</v>
      </c>
      <c r="D31" s="234">
        <f>C31/B31*100</f>
        <v>82.821115622996359</v>
      </c>
      <c r="E31" s="234">
        <f>C31/C13*100</f>
        <v>0.38651290198259419</v>
      </c>
      <c r="F31" s="235"/>
      <c r="G31" s="234"/>
      <c r="H31" s="235"/>
      <c r="I31" s="234"/>
      <c r="J31" s="234">
        <v>2339.5</v>
      </c>
      <c r="K31" s="242">
        <v>1937.6</v>
      </c>
      <c r="L31" s="246">
        <f t="shared" si="4"/>
        <v>82.821115622996359</v>
      </c>
      <c r="M31" s="242">
        <f>K31/K13*100</f>
        <v>1.2005402926998525</v>
      </c>
    </row>
    <row r="32" spans="1:13" ht="32.25" customHeight="1">
      <c r="A32" s="233" t="s">
        <v>291</v>
      </c>
      <c r="B32" s="234">
        <f t="shared" si="3"/>
        <v>245.5</v>
      </c>
      <c r="C32" s="234">
        <f t="shared" si="3"/>
        <v>245.6</v>
      </c>
      <c r="D32" s="234">
        <f t="shared" si="1"/>
        <v>100.04073319755599</v>
      </c>
      <c r="E32" s="234">
        <f>C32/C13*100</f>
        <v>4.8992345544449395E-2</v>
      </c>
      <c r="F32" s="235"/>
      <c r="G32" s="235"/>
      <c r="H32" s="235"/>
      <c r="I32" s="234"/>
      <c r="J32" s="235">
        <v>245.5</v>
      </c>
      <c r="K32" s="235">
        <v>245.6</v>
      </c>
      <c r="L32" s="235">
        <f t="shared" si="4"/>
        <v>100.04073319755599</v>
      </c>
      <c r="M32" s="234">
        <f>K32/K13*100</f>
        <v>0.15217418243553044</v>
      </c>
    </row>
    <row r="33" spans="1:13" ht="30" customHeight="1">
      <c r="A33" s="233" t="s">
        <v>292</v>
      </c>
      <c r="B33" s="234">
        <f t="shared" si="3"/>
        <v>1115</v>
      </c>
      <c r="C33" s="234">
        <f t="shared" si="3"/>
        <v>1103.5</v>
      </c>
      <c r="D33" s="234">
        <f t="shared" si="1"/>
        <v>98.968609865470853</v>
      </c>
      <c r="E33" s="234">
        <f>C33/C13*100</f>
        <v>0.22012643855170971</v>
      </c>
      <c r="F33" s="249">
        <v>760</v>
      </c>
      <c r="G33" s="249">
        <v>724.2</v>
      </c>
      <c r="H33" s="235">
        <f t="shared" si="5"/>
        <v>95.289473684210535</v>
      </c>
      <c r="I33" s="234">
        <f>G33/G13*100</f>
        <v>0.21305714944714585</v>
      </c>
      <c r="J33" s="235">
        <v>355</v>
      </c>
      <c r="K33" s="235">
        <v>379.3</v>
      </c>
      <c r="L33" s="235">
        <f t="shared" si="4"/>
        <v>106.84507042253522</v>
      </c>
      <c r="M33" s="234">
        <f>K33/K13*100</f>
        <v>0.23501493240145238</v>
      </c>
    </row>
    <row r="34" spans="1:13" ht="29.25" customHeight="1">
      <c r="A34" s="231" t="s">
        <v>293</v>
      </c>
      <c r="B34" s="232">
        <f t="shared" si="3"/>
        <v>6278.4</v>
      </c>
      <c r="C34" s="232">
        <f t="shared" si="3"/>
        <v>6228.1</v>
      </c>
      <c r="D34" s="232">
        <f t="shared" si="1"/>
        <v>99.198840468909282</v>
      </c>
      <c r="E34" s="232">
        <f>C34/C13*100</f>
        <v>1.2423828472531973</v>
      </c>
      <c r="F34" s="232">
        <f>F35+F36</f>
        <v>2222</v>
      </c>
      <c r="G34" s="232">
        <f>G35+G36</f>
        <v>2797.5</v>
      </c>
      <c r="H34" s="232">
        <f t="shared" si="5"/>
        <v>125.90009000900091</v>
      </c>
      <c r="I34" s="232">
        <f>G34/G13*100</f>
        <v>0.82301487928526718</v>
      </c>
      <c r="J34" s="232">
        <f>J35+J36</f>
        <v>4056.3999999999996</v>
      </c>
      <c r="K34" s="232">
        <f>K35+K36</f>
        <v>3430.6</v>
      </c>
      <c r="L34" s="237">
        <f t="shared" si="4"/>
        <v>84.572527364165268</v>
      </c>
      <c r="M34" s="232">
        <f>K34/K13*100</f>
        <v>2.1256056606813138</v>
      </c>
    </row>
    <row r="35" spans="1:13" ht="19.5" customHeight="1">
      <c r="A35" s="233" t="s">
        <v>294</v>
      </c>
      <c r="B35" s="234">
        <f>F35+J35</f>
        <v>1759.7</v>
      </c>
      <c r="C35" s="234">
        <f t="shared" ref="B35:C47" si="6">G35+K35</f>
        <v>1240.9000000000001</v>
      </c>
      <c r="D35" s="234">
        <f>C35/B35*100</f>
        <v>70.517701881002452</v>
      </c>
      <c r="E35" s="234">
        <f>C35/C13*100</f>
        <v>0.24753502274473638</v>
      </c>
      <c r="F35" s="235"/>
      <c r="G35" s="235"/>
      <c r="H35" s="235"/>
      <c r="I35" s="234">
        <f>G35/G13*100</f>
        <v>0</v>
      </c>
      <c r="J35" s="234">
        <v>1759.7</v>
      </c>
      <c r="K35" s="234">
        <v>1240.9000000000001</v>
      </c>
      <c r="L35" s="235">
        <f t="shared" si="4"/>
        <v>70.517701881002452</v>
      </c>
      <c r="M35" s="234">
        <f>K35/K13*100</f>
        <v>0.76886377436583775</v>
      </c>
    </row>
    <row r="36" spans="1:13" ht="19.5" customHeight="1">
      <c r="A36" s="233" t="s">
        <v>295</v>
      </c>
      <c r="B36" s="234">
        <f>F36+J36</f>
        <v>4518.7</v>
      </c>
      <c r="C36" s="234">
        <f>G36+K36</f>
        <v>4987.2</v>
      </c>
      <c r="D36" s="234">
        <f>C36/B36*100</f>
        <v>110.3680262022263</v>
      </c>
      <c r="E36" s="234">
        <f>C36/C13*100</f>
        <v>0.99484782450846088</v>
      </c>
      <c r="F36" s="235">
        <v>2222</v>
      </c>
      <c r="G36" s="235">
        <v>2797.5</v>
      </c>
      <c r="H36" s="235">
        <f>G36/F36*100</f>
        <v>125.90009000900091</v>
      </c>
      <c r="I36" s="234">
        <f>G36/G13*100</f>
        <v>0.82301487928526718</v>
      </c>
      <c r="J36" s="234">
        <v>2296.6999999999998</v>
      </c>
      <c r="K36" s="234">
        <v>2189.6999999999998</v>
      </c>
      <c r="L36" s="235">
        <f t="shared" si="4"/>
        <v>95.341141638002341</v>
      </c>
      <c r="M36" s="234">
        <f>K36/K13*100</f>
        <v>1.3567418863154763</v>
      </c>
    </row>
    <row r="37" spans="1:13" s="250" customFormat="1" ht="27.75" customHeight="1">
      <c r="A37" s="231" t="s">
        <v>296</v>
      </c>
      <c r="B37" s="232">
        <f>F37+J37</f>
        <v>1021.3</v>
      </c>
      <c r="C37" s="232">
        <f>G37+K37</f>
        <v>1279.8</v>
      </c>
      <c r="D37" s="232">
        <f>C37/B37*100</f>
        <v>125.31087829237246</v>
      </c>
      <c r="E37" s="232">
        <f>C37/C13*100</f>
        <v>0.25529480385906489</v>
      </c>
      <c r="F37" s="232">
        <v>1021.3</v>
      </c>
      <c r="G37" s="232">
        <v>1279.8</v>
      </c>
      <c r="H37" s="232">
        <f>G37/F37*100</f>
        <v>125.31087829237246</v>
      </c>
      <c r="I37" s="232">
        <f>G37/G13*100</f>
        <v>0.37651275871645573</v>
      </c>
      <c r="J37" s="232"/>
      <c r="K37" s="232"/>
      <c r="L37" s="232"/>
      <c r="M37" s="232"/>
    </row>
    <row r="38" spans="1:13" s="250" customFormat="1" ht="12" hidden="1" customHeight="1">
      <c r="A38" s="251" t="s">
        <v>293</v>
      </c>
      <c r="B38" s="234">
        <f t="shared" si="6"/>
        <v>0</v>
      </c>
      <c r="C38" s="234">
        <f t="shared" si="6"/>
        <v>0</v>
      </c>
      <c r="D38" s="234" t="e">
        <f t="shared" si="1"/>
        <v>#DIV/0!</v>
      </c>
      <c r="E38" s="234"/>
      <c r="F38" s="252"/>
      <c r="G38" s="252"/>
      <c r="H38" s="252"/>
      <c r="I38" s="234"/>
      <c r="J38" s="252"/>
      <c r="K38" s="252"/>
      <c r="L38" s="253"/>
      <c r="M38" s="234"/>
    </row>
    <row r="39" spans="1:13" ht="14.25" hidden="1" customHeight="1">
      <c r="A39" s="233" t="s">
        <v>297</v>
      </c>
      <c r="B39" s="234">
        <f t="shared" si="6"/>
        <v>0</v>
      </c>
      <c r="C39" s="234">
        <f t="shared" si="6"/>
        <v>0</v>
      </c>
      <c r="D39" s="234" t="e">
        <f t="shared" si="1"/>
        <v>#DIV/0!</v>
      </c>
      <c r="E39" s="234"/>
      <c r="F39" s="235"/>
      <c r="G39" s="235"/>
      <c r="H39" s="235"/>
      <c r="I39" s="234"/>
      <c r="J39" s="235"/>
      <c r="K39" s="235"/>
      <c r="L39" s="253"/>
      <c r="M39" s="234"/>
    </row>
    <row r="40" spans="1:13" s="250" customFormat="1" ht="23.25" hidden="1" customHeight="1">
      <c r="A40" s="231" t="s">
        <v>298</v>
      </c>
      <c r="B40" s="234">
        <f t="shared" si="6"/>
        <v>0</v>
      </c>
      <c r="C40" s="234">
        <f t="shared" si="6"/>
        <v>0</v>
      </c>
      <c r="D40" s="234" t="e">
        <f t="shared" si="1"/>
        <v>#DIV/0!</v>
      </c>
      <c r="E40" s="234"/>
      <c r="F40" s="252"/>
      <c r="G40" s="252"/>
      <c r="H40" s="252"/>
      <c r="I40" s="234"/>
      <c r="J40" s="252"/>
      <c r="K40" s="252"/>
      <c r="L40" s="253"/>
      <c r="M40" s="234"/>
    </row>
    <row r="41" spans="1:13" s="250" customFormat="1" ht="27.75" hidden="1" customHeight="1">
      <c r="A41" s="231" t="s">
        <v>299</v>
      </c>
      <c r="B41" s="232">
        <f t="shared" si="6"/>
        <v>0</v>
      </c>
      <c r="C41" s="232">
        <f t="shared" si="6"/>
        <v>0</v>
      </c>
      <c r="D41" s="232" t="e">
        <f t="shared" si="1"/>
        <v>#DIV/0!</v>
      </c>
      <c r="E41" s="232">
        <f>C41/C13*100</f>
        <v>0</v>
      </c>
      <c r="F41" s="232"/>
      <c r="G41" s="232"/>
      <c r="H41" s="232"/>
      <c r="I41" s="232">
        <f>G41/G13*100</f>
        <v>0</v>
      </c>
      <c r="J41" s="232"/>
      <c r="K41" s="232"/>
      <c r="L41" s="232"/>
      <c r="M41" s="232"/>
    </row>
    <row r="42" spans="1:13" ht="30" customHeight="1">
      <c r="A42" s="231" t="s">
        <v>300</v>
      </c>
      <c r="B42" s="232">
        <f t="shared" si="6"/>
        <v>5856.7</v>
      </c>
      <c r="C42" s="232">
        <f t="shared" si="6"/>
        <v>5911.8</v>
      </c>
      <c r="D42" s="232">
        <f t="shared" si="1"/>
        <v>100.94080284119045</v>
      </c>
      <c r="E42" s="232">
        <f>C42/C13*100</f>
        <v>1.1792872491436317</v>
      </c>
      <c r="F42" s="232">
        <v>4376</v>
      </c>
      <c r="G42" s="232">
        <v>4636.5</v>
      </c>
      <c r="H42" s="232">
        <f t="shared" ref="H42:H48" si="7">G42/F42*100</f>
        <v>105.95292504570384</v>
      </c>
      <c r="I42" s="232">
        <f>G42/G13*100</f>
        <v>1.3640423548904883</v>
      </c>
      <c r="J42" s="232">
        <v>1480.7</v>
      </c>
      <c r="K42" s="232">
        <v>1275.3</v>
      </c>
      <c r="L42" s="232">
        <f t="shared" si="4"/>
        <v>86.128182616330108</v>
      </c>
      <c r="M42" s="240">
        <f>K42/K13*100</f>
        <v>0.79017807353433211</v>
      </c>
    </row>
    <row r="43" spans="1:13" ht="0.75" hidden="1" customHeight="1">
      <c r="A43" s="231" t="s">
        <v>301</v>
      </c>
      <c r="B43" s="232">
        <f t="shared" si="6"/>
        <v>0</v>
      </c>
      <c r="C43" s="232">
        <f t="shared" si="6"/>
        <v>0</v>
      </c>
      <c r="D43" s="232" t="e">
        <f t="shared" si="1"/>
        <v>#DIV/0!</v>
      </c>
      <c r="E43" s="232">
        <f>C43/C13*100</f>
        <v>0</v>
      </c>
      <c r="F43" s="232"/>
      <c r="G43" s="232"/>
      <c r="H43" s="232" t="e">
        <f t="shared" si="7"/>
        <v>#DIV/0!</v>
      </c>
      <c r="I43" s="232">
        <f>G43/G13*100</f>
        <v>0</v>
      </c>
      <c r="J43" s="232"/>
      <c r="K43" s="232"/>
      <c r="L43" s="232" t="e">
        <f t="shared" si="4"/>
        <v>#DIV/0!</v>
      </c>
      <c r="M43" s="232">
        <f>K43/K13*100</f>
        <v>0</v>
      </c>
    </row>
    <row r="44" spans="1:13" s="250" customFormat="1" ht="15.75" hidden="1" customHeight="1">
      <c r="A44" s="231" t="s">
        <v>302</v>
      </c>
      <c r="B44" s="254">
        <f t="shared" si="6"/>
        <v>0</v>
      </c>
      <c r="C44" s="254">
        <f t="shared" si="6"/>
        <v>0</v>
      </c>
      <c r="D44" s="232" t="e">
        <f t="shared" si="1"/>
        <v>#DIV/0!</v>
      </c>
      <c r="E44" s="255">
        <f>C44/C13*100</f>
        <v>0</v>
      </c>
      <c r="F44" s="256"/>
      <c r="G44" s="256"/>
      <c r="H44" s="232" t="e">
        <f t="shared" si="7"/>
        <v>#DIV/0!</v>
      </c>
      <c r="I44" s="257">
        <f>G44/G13*100</f>
        <v>0</v>
      </c>
      <c r="J44" s="254"/>
      <c r="K44" s="254"/>
      <c r="L44" s="232" t="e">
        <f t="shared" si="4"/>
        <v>#DIV/0!</v>
      </c>
      <c r="M44" s="240">
        <f>K44/K13*100</f>
        <v>0</v>
      </c>
    </row>
    <row r="45" spans="1:13" ht="20.25" customHeight="1">
      <c r="A45" s="231" t="s">
        <v>303</v>
      </c>
      <c r="B45" s="232">
        <f t="shared" si="6"/>
        <v>651.5</v>
      </c>
      <c r="C45" s="232">
        <f t="shared" si="6"/>
        <v>661.5</v>
      </c>
      <c r="D45" s="232">
        <f t="shared" si="1"/>
        <v>101.53491941673063</v>
      </c>
      <c r="E45" s="232">
        <f>C45/C13*100</f>
        <v>0.13195617499044493</v>
      </c>
      <c r="F45" s="232">
        <v>106.1</v>
      </c>
      <c r="G45" s="258">
        <v>114.8</v>
      </c>
      <c r="H45" s="232">
        <f t="shared" si="7"/>
        <v>108.19981149858624</v>
      </c>
      <c r="I45" s="232">
        <f>G45/G13*100</f>
        <v>3.377376519819434E-2</v>
      </c>
      <c r="J45" s="232">
        <v>545.4</v>
      </c>
      <c r="K45" s="240">
        <v>546.70000000000005</v>
      </c>
      <c r="L45" s="232">
        <f t="shared" si="4"/>
        <v>100.23835716905025</v>
      </c>
      <c r="M45" s="240">
        <f>K45/K13*100</f>
        <v>0.33873626033185872</v>
      </c>
    </row>
    <row r="46" spans="1:13" ht="42.75" hidden="1" customHeight="1">
      <c r="A46" s="231" t="s">
        <v>304</v>
      </c>
      <c r="B46" s="232"/>
      <c r="C46" s="232">
        <f t="shared" si="6"/>
        <v>0</v>
      </c>
      <c r="D46" s="232" t="e">
        <f>C46/B46*100</f>
        <v>#DIV/0!</v>
      </c>
      <c r="E46" s="232">
        <f>C46/C13*100</f>
        <v>0</v>
      </c>
      <c r="F46" s="232"/>
      <c r="G46" s="232"/>
      <c r="H46" s="232" t="e">
        <f t="shared" si="7"/>
        <v>#DIV/0!</v>
      </c>
      <c r="I46" s="232">
        <f>G46/G13*100</f>
        <v>0</v>
      </c>
      <c r="J46" s="232"/>
      <c r="K46" s="232"/>
      <c r="L46" s="232"/>
      <c r="M46" s="232"/>
    </row>
    <row r="47" spans="1:13" s="250" customFormat="1" ht="56.25" hidden="1" customHeight="1">
      <c r="A47" s="231" t="s">
        <v>305</v>
      </c>
      <c r="B47" s="259">
        <f>J47</f>
        <v>0</v>
      </c>
      <c r="C47" s="260">
        <f t="shared" si="6"/>
        <v>0</v>
      </c>
      <c r="D47" s="259" t="e">
        <f t="shared" si="1"/>
        <v>#DIV/0!</v>
      </c>
      <c r="E47" s="240">
        <f>C47/C13*100</f>
        <v>0</v>
      </c>
      <c r="F47" s="240"/>
      <c r="G47" s="240"/>
      <c r="H47" s="232" t="e">
        <f t="shared" si="7"/>
        <v>#DIV/0!</v>
      </c>
      <c r="I47" s="258">
        <f>G47/G13*100</f>
        <v>0</v>
      </c>
      <c r="J47" s="240"/>
      <c r="K47" s="240"/>
      <c r="L47" s="240" t="e">
        <f t="shared" si="4"/>
        <v>#DIV/0!</v>
      </c>
      <c r="M47" s="240">
        <f>K47/K13*100</f>
        <v>0</v>
      </c>
    </row>
    <row r="48" spans="1:13" s="230" customFormat="1" ht="31.5" customHeight="1">
      <c r="A48" s="227" t="s">
        <v>306</v>
      </c>
      <c r="B48" s="228">
        <f t="shared" ref="B48:C51" si="8">F48+J48</f>
        <v>1123861.5</v>
      </c>
      <c r="C48" s="228">
        <f t="shared" si="8"/>
        <v>954694.6</v>
      </c>
      <c r="D48" s="228">
        <f t="shared" si="1"/>
        <v>84.947709304037915</v>
      </c>
      <c r="E48" s="228">
        <f>C48/C92*100</f>
        <v>65.533082758997523</v>
      </c>
      <c r="F48" s="228">
        <f>F49+F69+F52+F81</f>
        <v>926431.50000000012</v>
      </c>
      <c r="G48" s="228">
        <f>G49+G69+G52+G81</f>
        <v>855674.1</v>
      </c>
      <c r="H48" s="228">
        <f t="shared" si="7"/>
        <v>92.362371098132982</v>
      </c>
      <c r="I48" s="228">
        <f>G48/G92*100</f>
        <v>71.034132032847211</v>
      </c>
      <c r="J48" s="228">
        <f>J49+J69+J52+J81</f>
        <v>197430</v>
      </c>
      <c r="K48" s="228">
        <f>K49+K69+K52+K81</f>
        <v>99020.5</v>
      </c>
      <c r="L48" s="228">
        <f t="shared" si="4"/>
        <v>50.154738388289523</v>
      </c>
      <c r="M48" s="229">
        <f>K48/K92*100</f>
        <v>34.915316152677399</v>
      </c>
    </row>
    <row r="49" spans="1:13" ht="19.5" customHeight="1">
      <c r="A49" s="231" t="s">
        <v>307</v>
      </c>
      <c r="B49" s="232">
        <f t="shared" si="8"/>
        <v>58748.6</v>
      </c>
      <c r="C49" s="232">
        <f t="shared" si="8"/>
        <v>50917.1</v>
      </c>
      <c r="D49" s="232">
        <f t="shared" si="1"/>
        <v>86.669469570338691</v>
      </c>
      <c r="E49" s="232">
        <f>C49/C48*100</f>
        <v>5.3333390594227721</v>
      </c>
      <c r="F49" s="232">
        <f>F50+F51</f>
        <v>10823.6</v>
      </c>
      <c r="G49" s="232">
        <f>G50+G51</f>
        <v>10823.6</v>
      </c>
      <c r="H49" s="232">
        <f>G49/F49*100</f>
        <v>100</v>
      </c>
      <c r="I49" s="232">
        <f>G49/G48*100</f>
        <v>1.2649208384360355</v>
      </c>
      <c r="J49" s="232">
        <f>J50+J51</f>
        <v>47925</v>
      </c>
      <c r="K49" s="232">
        <f>K50+K51</f>
        <v>40093.5</v>
      </c>
      <c r="L49" s="232">
        <f t="shared" si="4"/>
        <v>83.658841940532085</v>
      </c>
      <c r="M49" s="232">
        <f>K49/K48*100</f>
        <v>40.490100534737756</v>
      </c>
    </row>
    <row r="50" spans="1:13" ht="27.75" customHeight="1">
      <c r="A50" s="233" t="s">
        <v>308</v>
      </c>
      <c r="B50" s="234">
        <f t="shared" si="8"/>
        <v>47925</v>
      </c>
      <c r="C50" s="234">
        <f t="shared" si="8"/>
        <v>40093.5</v>
      </c>
      <c r="D50" s="234">
        <f t="shared" si="1"/>
        <v>83.658841940532085</v>
      </c>
      <c r="E50" s="234">
        <f>C50/C48*100</f>
        <v>4.1996152486879055</v>
      </c>
      <c r="F50" s="261"/>
      <c r="G50" s="261"/>
      <c r="H50" s="234"/>
      <c r="I50" s="234">
        <f>G50/G48*100</f>
        <v>0</v>
      </c>
      <c r="J50" s="234">
        <v>47925</v>
      </c>
      <c r="K50" s="234">
        <v>40093.5</v>
      </c>
      <c r="L50" s="261">
        <f t="shared" si="4"/>
        <v>83.658841940532085</v>
      </c>
      <c r="M50" s="234">
        <f>K50/K48*100</f>
        <v>40.490100534737756</v>
      </c>
    </row>
    <row r="51" spans="1:13" s="263" customFormat="1" ht="36.75" customHeight="1">
      <c r="A51" s="262" t="s">
        <v>309</v>
      </c>
      <c r="B51" s="234">
        <f t="shared" si="8"/>
        <v>10823.6</v>
      </c>
      <c r="C51" s="234">
        <f t="shared" si="8"/>
        <v>10823.6</v>
      </c>
      <c r="D51" s="234">
        <f t="shared" si="1"/>
        <v>100</v>
      </c>
      <c r="E51" s="234">
        <f>C51/C48*100</f>
        <v>1.1337238107348675</v>
      </c>
      <c r="F51" s="234">
        <v>10823.6</v>
      </c>
      <c r="G51" s="234">
        <v>10823.6</v>
      </c>
      <c r="H51" s="234">
        <f>G51/F51*100</f>
        <v>100</v>
      </c>
      <c r="I51" s="234">
        <f>G51/G48*100</f>
        <v>1.2649208384360355</v>
      </c>
      <c r="J51" s="234"/>
      <c r="K51" s="234"/>
      <c r="L51" s="261"/>
      <c r="M51" s="234">
        <f>K51/K48*100</f>
        <v>0</v>
      </c>
    </row>
    <row r="52" spans="1:13">
      <c r="A52" s="231" t="s">
        <v>310</v>
      </c>
      <c r="B52" s="232">
        <f>B53+B54+B55+B56+B57+B58+B59+B60+B61+B62+B63+B64+B65+B66+B67+B68</f>
        <v>212345.4</v>
      </c>
      <c r="C52" s="232">
        <f>C53+C54+C55+C56+C57+C58+C59+C60+C61+C62+C63+C64+C65+C66+C67+C68</f>
        <v>143341.79999999999</v>
      </c>
      <c r="D52" s="232">
        <f t="shared" si="1"/>
        <v>67.504075906518338</v>
      </c>
      <c r="E52" s="232">
        <f>C52/C48*100</f>
        <v>15.014414033555862</v>
      </c>
      <c r="F52" s="232">
        <f>F53+F54+F55+F56+F57+F58+F59+F60+F61+F62+F63+F64+F65+F66+F67+F68</f>
        <v>66138.399999999994</v>
      </c>
      <c r="G52" s="232">
        <f>G53+G54+G55+G56+G57+G58+G59+G60+G61+G62+G63+G64+G65+G66+G67+G68</f>
        <v>86825</v>
      </c>
      <c r="H52" s="232">
        <f>G52/F52*100</f>
        <v>131.27774485019296</v>
      </c>
      <c r="I52" s="232">
        <f>G52/G48*100</f>
        <v>10.146970674933366</v>
      </c>
      <c r="J52" s="232">
        <f>J53+J54+J55+J56+J57+J58+J59+J60+J61+J62+J63+J64+J65+J66+J67+J68</f>
        <v>146207</v>
      </c>
      <c r="K52" s="232">
        <f>K53+K54+K55+K56+K57+K58+K59+K60+K61+K62+K63+K64+K65+K66+K67+K68</f>
        <v>56516.800000000003</v>
      </c>
      <c r="L52" s="232">
        <f t="shared" si="4"/>
        <v>38.655331140095896</v>
      </c>
      <c r="M52" s="232">
        <f>K52/K48*100</f>
        <v>57.075858029397949</v>
      </c>
    </row>
    <row r="53" spans="1:13" s="266" customFormat="1" ht="182.25" customHeight="1">
      <c r="A53" s="264" t="s">
        <v>311</v>
      </c>
      <c r="B53" s="265">
        <f t="shared" ref="B53:C68" si="9">F53+J53</f>
        <v>316.8</v>
      </c>
      <c r="C53" s="265">
        <f t="shared" si="9"/>
        <v>159.6</v>
      </c>
      <c r="D53" s="265">
        <f t="shared" si="1"/>
        <v>50.378787878787875</v>
      </c>
      <c r="E53" s="265">
        <f>C53/C48*100</f>
        <v>1.6717387947936438E-2</v>
      </c>
      <c r="F53" s="265">
        <v>316.8</v>
      </c>
      <c r="G53" s="265">
        <v>159.6</v>
      </c>
      <c r="H53" s="234">
        <f>G53/F53*100</f>
        <v>50.378787878787875</v>
      </c>
      <c r="I53" s="265">
        <f>G53/G48*100</f>
        <v>1.8651961067887877E-2</v>
      </c>
      <c r="J53" s="265"/>
      <c r="K53" s="265"/>
      <c r="L53" s="265"/>
      <c r="M53" s="265">
        <f>K53/K48*100</f>
        <v>0</v>
      </c>
    </row>
    <row r="54" spans="1:13" s="266" customFormat="1" ht="70.5" hidden="1" customHeight="1">
      <c r="A54" s="267" t="s">
        <v>312</v>
      </c>
      <c r="B54" s="265">
        <f t="shared" si="9"/>
        <v>0</v>
      </c>
      <c r="C54" s="265">
        <f t="shared" si="9"/>
        <v>0</v>
      </c>
      <c r="D54" s="265" t="e">
        <f t="shared" si="1"/>
        <v>#DIV/0!</v>
      </c>
      <c r="E54" s="265">
        <f>C54/C48*100</f>
        <v>0</v>
      </c>
      <c r="F54" s="265"/>
      <c r="G54" s="265"/>
      <c r="H54" s="265" t="e">
        <f>G54/F54*100</f>
        <v>#DIV/0!</v>
      </c>
      <c r="I54" s="265">
        <f>G54/G48*100</f>
        <v>0</v>
      </c>
      <c r="J54" s="265"/>
      <c r="K54" s="265"/>
      <c r="L54" s="265"/>
      <c r="M54" s="265">
        <f>K54/K48*100</f>
        <v>0</v>
      </c>
    </row>
    <row r="55" spans="1:13" s="266" customFormat="1" ht="43.5" customHeight="1">
      <c r="A55" s="268" t="s">
        <v>313</v>
      </c>
      <c r="B55" s="265">
        <f t="shared" si="9"/>
        <v>15569.4</v>
      </c>
      <c r="C55" s="265">
        <f t="shared" si="9"/>
        <v>14887.5</v>
      </c>
      <c r="D55" s="265">
        <f t="shared" si="1"/>
        <v>95.620255115804071</v>
      </c>
      <c r="E55" s="265">
        <f>C55/C48*100</f>
        <v>1.5593992047299734</v>
      </c>
      <c r="F55" s="269"/>
      <c r="G55" s="269"/>
      <c r="H55" s="265"/>
      <c r="I55" s="265">
        <f>G55/G48*100</f>
        <v>0</v>
      </c>
      <c r="J55" s="265">
        <v>15569.4</v>
      </c>
      <c r="K55" s="265">
        <v>14887.5</v>
      </c>
      <c r="L55" s="265">
        <f t="shared" ref="L55:L63" si="10">K55/J55*100</f>
        <v>95.620255115804071</v>
      </c>
      <c r="M55" s="265">
        <f>K55/K48*100</f>
        <v>15.034765528350192</v>
      </c>
    </row>
    <row r="56" spans="1:13" s="266" customFormat="1" ht="66" customHeight="1">
      <c r="A56" s="267" t="s">
        <v>314</v>
      </c>
      <c r="B56" s="265">
        <f t="shared" si="9"/>
        <v>52501</v>
      </c>
      <c r="C56" s="265">
        <f t="shared" si="9"/>
        <v>0</v>
      </c>
      <c r="D56" s="265">
        <f t="shared" si="1"/>
        <v>0</v>
      </c>
      <c r="E56" s="265">
        <f>C56/C49*100</f>
        <v>0</v>
      </c>
      <c r="F56" s="265"/>
      <c r="G56" s="265"/>
      <c r="H56" s="265"/>
      <c r="I56" s="265"/>
      <c r="J56" s="265">
        <v>52501</v>
      </c>
      <c r="K56" s="265"/>
      <c r="L56" s="265">
        <f t="shared" si="10"/>
        <v>0</v>
      </c>
      <c r="M56" s="265"/>
    </row>
    <row r="57" spans="1:13" s="266" customFormat="1" ht="32.25" hidden="1" customHeight="1">
      <c r="A57" s="267" t="s">
        <v>315</v>
      </c>
      <c r="B57" s="265">
        <f t="shared" si="9"/>
        <v>0</v>
      </c>
      <c r="C57" s="265">
        <f t="shared" si="9"/>
        <v>0</v>
      </c>
      <c r="D57" s="265" t="e">
        <f>C57/B57*100</f>
        <v>#DIV/0!</v>
      </c>
      <c r="E57" s="265">
        <f>C57/C48*100</f>
        <v>0</v>
      </c>
      <c r="F57" s="265"/>
      <c r="G57" s="265"/>
      <c r="H57" s="265" t="e">
        <f>G57/F57*100</f>
        <v>#DIV/0!</v>
      </c>
      <c r="I57" s="265">
        <f>G57/G48*100</f>
        <v>0</v>
      </c>
      <c r="J57" s="265"/>
      <c r="K57" s="265"/>
      <c r="L57" s="265" t="e">
        <f t="shared" si="10"/>
        <v>#DIV/0!</v>
      </c>
      <c r="M57" s="265">
        <f>K57/K48*100</f>
        <v>0</v>
      </c>
    </row>
    <row r="58" spans="1:13" s="266" customFormat="1" ht="21.75" hidden="1" customHeight="1">
      <c r="A58" s="267" t="s">
        <v>316</v>
      </c>
      <c r="B58" s="265">
        <f t="shared" si="9"/>
        <v>0</v>
      </c>
      <c r="C58" s="265">
        <f t="shared" si="9"/>
        <v>0</v>
      </c>
      <c r="D58" s="265" t="e">
        <f t="shared" si="1"/>
        <v>#DIV/0!</v>
      </c>
      <c r="E58" s="265">
        <f>C58/C48*100</f>
        <v>0</v>
      </c>
      <c r="F58" s="265"/>
      <c r="G58" s="265"/>
      <c r="H58" s="265"/>
      <c r="I58" s="265">
        <f>G58/G48*100</f>
        <v>0</v>
      </c>
      <c r="J58" s="265"/>
      <c r="K58" s="265"/>
      <c r="L58" s="265" t="e">
        <f t="shared" si="10"/>
        <v>#DIV/0!</v>
      </c>
      <c r="M58" s="265">
        <f>K58/K48*100</f>
        <v>0</v>
      </c>
    </row>
    <row r="59" spans="1:13" s="266" customFormat="1" ht="124.5" customHeight="1">
      <c r="A59" s="270" t="s">
        <v>317</v>
      </c>
      <c r="B59" s="265">
        <f t="shared" si="9"/>
        <v>0</v>
      </c>
      <c r="C59" s="265">
        <f t="shared" si="9"/>
        <v>2590</v>
      </c>
      <c r="D59" s="265"/>
      <c r="E59" s="265">
        <f>C59/C48*100</f>
        <v>0.271290944769144</v>
      </c>
      <c r="F59" s="265"/>
      <c r="G59" s="265">
        <v>2590</v>
      </c>
      <c r="H59" s="265"/>
      <c r="I59" s="265">
        <f>G59/G48*100</f>
        <v>0.30268533311923312</v>
      </c>
      <c r="J59" s="265"/>
      <c r="K59" s="265"/>
      <c r="L59" s="265"/>
      <c r="M59" s="265">
        <f>K59/K48*100</f>
        <v>0</v>
      </c>
    </row>
    <row r="60" spans="1:13" s="266" customFormat="1" ht="42.75" customHeight="1">
      <c r="A60" s="267" t="s">
        <v>318</v>
      </c>
      <c r="B60" s="265">
        <f t="shared" si="9"/>
        <v>2371.1999999999998</v>
      </c>
      <c r="C60" s="265">
        <f t="shared" si="9"/>
        <v>2620.8000000000002</v>
      </c>
      <c r="D60" s="265">
        <f t="shared" si="1"/>
        <v>110.5263157894737</v>
      </c>
      <c r="E60" s="265">
        <f>C60/C48*100</f>
        <v>0.27451710735558787</v>
      </c>
      <c r="F60" s="265">
        <v>1326</v>
      </c>
      <c r="G60" s="265">
        <f>1326+249.6</f>
        <v>1575.6</v>
      </c>
      <c r="H60" s="265">
        <f>G60/F60*100</f>
        <v>118.82352941176471</v>
      </c>
      <c r="I60" s="265">
        <f>G60/G48*100</f>
        <v>0.18413552542959988</v>
      </c>
      <c r="J60" s="265">
        <v>1045.2</v>
      </c>
      <c r="K60" s="265">
        <v>1045.2</v>
      </c>
      <c r="L60" s="265">
        <f t="shared" si="10"/>
        <v>100</v>
      </c>
      <c r="M60" s="265">
        <f>K60/K48*100</f>
        <v>1.055539004549563</v>
      </c>
    </row>
    <row r="61" spans="1:13" s="266" customFormat="1" ht="47.25" customHeight="1">
      <c r="A61" s="267" t="s">
        <v>319</v>
      </c>
      <c r="B61" s="265">
        <f t="shared" si="9"/>
        <v>3522.5</v>
      </c>
      <c r="C61" s="265">
        <f t="shared" si="9"/>
        <v>3522.5</v>
      </c>
      <c r="D61" s="265">
        <f t="shared" si="1"/>
        <v>100</v>
      </c>
      <c r="E61" s="265">
        <f>C61/C48*100</f>
        <v>0.36896615943988792</v>
      </c>
      <c r="F61" s="265">
        <v>1856.4</v>
      </c>
      <c r="G61" s="265">
        <v>1856.4</v>
      </c>
      <c r="H61" s="265">
        <f>G61/F61*100</f>
        <v>100</v>
      </c>
      <c r="I61" s="265">
        <f>G61/G48*100</f>
        <v>0.21695175768438008</v>
      </c>
      <c r="J61" s="265">
        <v>1666.1</v>
      </c>
      <c r="K61" s="265">
        <v>1666.1</v>
      </c>
      <c r="L61" s="265">
        <f t="shared" si="10"/>
        <v>100</v>
      </c>
      <c r="M61" s="265">
        <f>K61/K48*100</f>
        <v>1.6825808797168262</v>
      </c>
    </row>
    <row r="62" spans="1:13" s="266" customFormat="1" ht="88.5" customHeight="1">
      <c r="A62" s="267" t="s">
        <v>320</v>
      </c>
      <c r="B62" s="265">
        <f t="shared" si="9"/>
        <v>95800.4</v>
      </c>
      <c r="C62" s="265">
        <f t="shared" si="9"/>
        <v>103917</v>
      </c>
      <c r="D62" s="265">
        <f>C62/B62*100</f>
        <v>108.47240721333107</v>
      </c>
      <c r="E62" s="265">
        <f>C62/C48*100</f>
        <v>10.884842126476887</v>
      </c>
      <c r="F62" s="265">
        <v>58005.3</v>
      </c>
      <c r="G62" s="265">
        <v>76009.5</v>
      </c>
      <c r="H62" s="265">
        <f>G62/F62*100</f>
        <v>131.03888782576766</v>
      </c>
      <c r="I62" s="265">
        <f>G62/G48*100</f>
        <v>8.8829964585816032</v>
      </c>
      <c r="J62" s="265">
        <v>37795.1</v>
      </c>
      <c r="K62" s="265">
        <v>27907.5</v>
      </c>
      <c r="L62" s="265">
        <f t="shared" si="10"/>
        <v>73.838936793393856</v>
      </c>
      <c r="M62" s="265">
        <f>K62/K48*100</f>
        <v>28.18355795012144</v>
      </c>
    </row>
    <row r="63" spans="1:13" s="266" customFormat="1" ht="105" customHeight="1">
      <c r="A63" s="267" t="s">
        <v>321</v>
      </c>
      <c r="B63" s="265">
        <f t="shared" si="9"/>
        <v>5635</v>
      </c>
      <c r="C63" s="265">
        <f>G63+K63</f>
        <v>5635</v>
      </c>
      <c r="D63" s="265">
        <f t="shared" si="1"/>
        <v>100</v>
      </c>
      <c r="E63" s="265">
        <f>C63/C48*100</f>
        <v>0.59024110956529974</v>
      </c>
      <c r="F63" s="265"/>
      <c r="G63" s="265"/>
      <c r="H63" s="265"/>
      <c r="I63" s="265">
        <f>G63/G48*100</f>
        <v>0</v>
      </c>
      <c r="J63" s="265">
        <v>5635</v>
      </c>
      <c r="K63" s="265">
        <v>5635</v>
      </c>
      <c r="L63" s="265">
        <f t="shared" si="10"/>
        <v>100</v>
      </c>
      <c r="M63" s="265">
        <f>K63/K48*100</f>
        <v>5.6907408061966969</v>
      </c>
    </row>
    <row r="64" spans="1:13" s="266" customFormat="1" ht="65.25" customHeight="1">
      <c r="A64" s="267" t="s">
        <v>322</v>
      </c>
      <c r="B64" s="265">
        <f t="shared" si="9"/>
        <v>4633.8999999999996</v>
      </c>
      <c r="C64" s="265">
        <f>G64+K64</f>
        <v>4633.8999999999996</v>
      </c>
      <c r="D64" s="265">
        <f t="shared" si="1"/>
        <v>100</v>
      </c>
      <c r="E64" s="265">
        <f>C64/C48*100</f>
        <v>0.4853803509520217</v>
      </c>
      <c r="F64" s="265">
        <v>4633.8999999999996</v>
      </c>
      <c r="G64" s="265">
        <v>4633.8999999999996</v>
      </c>
      <c r="H64" s="265">
        <f>G64/F64*100</f>
        <v>100</v>
      </c>
      <c r="I64" s="265">
        <f>G64/G48*100</f>
        <v>0.54154963905066189</v>
      </c>
      <c r="J64" s="265"/>
      <c r="K64" s="265"/>
      <c r="L64" s="265"/>
      <c r="M64" s="265">
        <f>K64/K48*100</f>
        <v>0</v>
      </c>
    </row>
    <row r="65" spans="1:13" s="266" customFormat="1" ht="66" hidden="1" customHeight="1">
      <c r="A65" s="267" t="s">
        <v>323</v>
      </c>
      <c r="B65" s="265">
        <f t="shared" si="9"/>
        <v>0</v>
      </c>
      <c r="C65" s="265">
        <f>G65+K65</f>
        <v>0</v>
      </c>
      <c r="D65" s="265" t="e">
        <f t="shared" si="1"/>
        <v>#DIV/0!</v>
      </c>
      <c r="E65" s="265">
        <f>C65/C48*100</f>
        <v>0</v>
      </c>
      <c r="F65" s="265"/>
      <c r="G65" s="265"/>
      <c r="H65" s="265"/>
      <c r="I65" s="265"/>
      <c r="J65" s="265"/>
      <c r="K65" s="265"/>
      <c r="L65" s="265" t="e">
        <f>K65/J65*100</f>
        <v>#DIV/0!</v>
      </c>
      <c r="M65" s="265">
        <f>K65/K48*100</f>
        <v>0</v>
      </c>
    </row>
    <row r="66" spans="1:13" s="266" customFormat="1" ht="133.5" customHeight="1">
      <c r="A66" s="267" t="s">
        <v>324</v>
      </c>
      <c r="B66" s="265">
        <f t="shared" si="9"/>
        <v>31995.200000000001</v>
      </c>
      <c r="C66" s="265">
        <f>G66+K66</f>
        <v>5375.5</v>
      </c>
      <c r="D66" s="265">
        <f t="shared" si="1"/>
        <v>16.800957643646548</v>
      </c>
      <c r="E66" s="265">
        <f>C66/C48*100</f>
        <v>0.56305964231912498</v>
      </c>
      <c r="F66" s="265"/>
      <c r="G66" s="265"/>
      <c r="H66" s="265"/>
      <c r="I66" s="265">
        <f>G66/G48*100</f>
        <v>0</v>
      </c>
      <c r="J66" s="265">
        <v>31995.200000000001</v>
      </c>
      <c r="K66" s="265">
        <v>5375.5</v>
      </c>
      <c r="L66" s="265">
        <f>K66/J66*100</f>
        <v>16.800957643646548</v>
      </c>
      <c r="M66" s="265">
        <f>K66/K48*100</f>
        <v>5.4286738604632374</v>
      </c>
    </row>
    <row r="67" spans="1:13" s="266" customFormat="1" ht="24.75" hidden="1" customHeight="1">
      <c r="A67" s="267" t="s">
        <v>325</v>
      </c>
      <c r="B67" s="265">
        <f t="shared" si="9"/>
        <v>0</v>
      </c>
      <c r="C67" s="265">
        <f>G67+K67</f>
        <v>0</v>
      </c>
      <c r="D67" s="265" t="e">
        <f>C67/B67*100</f>
        <v>#DIV/0!</v>
      </c>
      <c r="E67" s="265">
        <f>C67/C48*100</f>
        <v>0</v>
      </c>
      <c r="F67" s="265"/>
      <c r="G67" s="265"/>
      <c r="H67" s="265" t="e">
        <f>G67/F67*100</f>
        <v>#DIV/0!</v>
      </c>
      <c r="I67" s="265">
        <f>G67/G48*100</f>
        <v>0</v>
      </c>
      <c r="J67" s="265"/>
      <c r="K67" s="265"/>
      <c r="L67" s="265"/>
      <c r="M67" s="265"/>
    </row>
    <row r="68" spans="1:13" s="266" customFormat="1" ht="13.5" hidden="1" customHeight="1">
      <c r="A68" s="267" t="s">
        <v>326</v>
      </c>
      <c r="B68" s="265">
        <f t="shared" si="9"/>
        <v>0</v>
      </c>
      <c r="C68" s="265"/>
      <c r="D68" s="265" t="e">
        <f>C68/B68*100</f>
        <v>#DIV/0!</v>
      </c>
      <c r="E68" s="265">
        <f>C68/C48*100</f>
        <v>0</v>
      </c>
      <c r="F68" s="265"/>
      <c r="G68" s="265"/>
      <c r="H68" s="265"/>
      <c r="I68" s="265">
        <f>G68/G48*100</f>
        <v>0</v>
      </c>
      <c r="J68" s="265"/>
      <c r="K68" s="265"/>
      <c r="L68" s="265"/>
      <c r="M68" s="265"/>
    </row>
    <row r="69" spans="1:13" s="250" customFormat="1" ht="24" customHeight="1">
      <c r="A69" s="231" t="s">
        <v>327</v>
      </c>
      <c r="B69" s="232">
        <f t="shared" ref="B69:C85" si="11">F69+J69</f>
        <v>852708.10000000009</v>
      </c>
      <c r="C69" s="232">
        <f t="shared" si="11"/>
        <v>760379.89999999991</v>
      </c>
      <c r="D69" s="232">
        <f t="shared" si="1"/>
        <v>89.172355698274686</v>
      </c>
      <c r="E69" s="232">
        <f>C69/C48*100</f>
        <v>79.646402105971887</v>
      </c>
      <c r="F69" s="232">
        <f>F70+F71+F72+F77+F78+F79+F80</f>
        <v>849410.10000000009</v>
      </c>
      <c r="G69" s="232">
        <f>G70+G71+G72+G77+G78+G79+G80</f>
        <v>757969.7</v>
      </c>
      <c r="H69" s="232">
        <f>G69/F69*100</f>
        <v>89.234834857744204</v>
      </c>
      <c r="I69" s="232">
        <f>G69/G48*100</f>
        <v>88.581587312272276</v>
      </c>
      <c r="J69" s="232">
        <f>J70+J71+J72</f>
        <v>3298</v>
      </c>
      <c r="K69" s="232">
        <f>K70+K71+K72</f>
        <v>2410.2000000000003</v>
      </c>
      <c r="L69" s="232">
        <f>K69/J69*100</f>
        <v>73.08065494238933</v>
      </c>
      <c r="M69" s="232">
        <f>K69/K48*100</f>
        <v>2.434041435864291</v>
      </c>
    </row>
    <row r="70" spans="1:13" ht="38.25" hidden="1" customHeight="1">
      <c r="A70" s="262" t="s">
        <v>328</v>
      </c>
      <c r="B70" s="234">
        <f t="shared" si="11"/>
        <v>0</v>
      </c>
      <c r="C70" s="234">
        <f t="shared" si="11"/>
        <v>0</v>
      </c>
      <c r="D70" s="234"/>
      <c r="E70" s="234">
        <f>C70/C48*100</f>
        <v>0</v>
      </c>
      <c r="F70" s="234"/>
      <c r="G70" s="234"/>
      <c r="H70" s="271"/>
      <c r="I70" s="234">
        <f>G70/G48*100</f>
        <v>0</v>
      </c>
      <c r="J70" s="234">
        <v>0</v>
      </c>
      <c r="K70" s="234">
        <v>0</v>
      </c>
      <c r="L70" s="234"/>
      <c r="M70" s="234">
        <f>K70/K48*100</f>
        <v>0</v>
      </c>
    </row>
    <row r="71" spans="1:13" s="266" customFormat="1" ht="48" customHeight="1">
      <c r="A71" s="268" t="s">
        <v>329</v>
      </c>
      <c r="B71" s="265">
        <f t="shared" si="11"/>
        <v>2791.4</v>
      </c>
      <c r="C71" s="265">
        <f t="shared" si="11"/>
        <v>2034.4</v>
      </c>
      <c r="D71" s="265">
        <f t="shared" si="1"/>
        <v>72.880991617109686</v>
      </c>
      <c r="E71" s="265">
        <f>C71/C48*100</f>
        <v>0.21309432356692914</v>
      </c>
      <c r="F71" s="265"/>
      <c r="G71" s="265"/>
      <c r="H71" s="272"/>
      <c r="I71" s="265">
        <f>G71/G48*100</f>
        <v>0</v>
      </c>
      <c r="J71" s="265">
        <v>2791.4</v>
      </c>
      <c r="K71" s="265">
        <v>2034.4</v>
      </c>
      <c r="L71" s="265">
        <f>K71/J71*100</f>
        <v>72.880991617109686</v>
      </c>
      <c r="M71" s="265">
        <f>K71/K48*100</f>
        <v>2.0545240631990347</v>
      </c>
    </row>
    <row r="72" spans="1:13" s="275" customFormat="1" ht="44.25" customHeight="1">
      <c r="A72" s="273" t="s">
        <v>330</v>
      </c>
      <c r="B72" s="274">
        <f t="shared" si="11"/>
        <v>64606</v>
      </c>
      <c r="C72" s="274">
        <f t="shared" si="11"/>
        <v>72160.2</v>
      </c>
      <c r="D72" s="274">
        <f t="shared" si="1"/>
        <v>111.69272203820077</v>
      </c>
      <c r="E72" s="274">
        <f>C72/C48*100</f>
        <v>7.55845900877621</v>
      </c>
      <c r="F72" s="274">
        <f>F73+F74+F75</f>
        <v>64099.4</v>
      </c>
      <c r="G72" s="274">
        <f>G73+G74+G75</f>
        <v>71784.399999999994</v>
      </c>
      <c r="H72" s="274">
        <f>G72/F72*100</f>
        <v>111.98919178650657</v>
      </c>
      <c r="I72" s="274">
        <f>G72/G48*100</f>
        <v>8.3892220180557064</v>
      </c>
      <c r="J72" s="274">
        <f>J73+J74+J75</f>
        <v>506.6</v>
      </c>
      <c r="K72" s="274">
        <f>K73+K74+K75</f>
        <v>375.8</v>
      </c>
      <c r="L72" s="274">
        <f>K72/J72*100</f>
        <v>74.180813264903279</v>
      </c>
      <c r="M72" s="274">
        <f>K72/K48*100</f>
        <v>0.3795173726652562</v>
      </c>
    </row>
    <row r="73" spans="1:13" s="277" customFormat="1" ht="16.5" customHeight="1">
      <c r="A73" s="276" t="s">
        <v>331</v>
      </c>
      <c r="B73" s="272">
        <f t="shared" si="11"/>
        <v>8687.7999999999993</v>
      </c>
      <c r="C73" s="272">
        <f t="shared" si="11"/>
        <v>6753.1</v>
      </c>
      <c r="D73" s="272">
        <f t="shared" si="1"/>
        <v>77.730840949377296</v>
      </c>
      <c r="E73" s="272">
        <f>C73/C48*100</f>
        <v>0.70735709618552367</v>
      </c>
      <c r="F73" s="272">
        <v>8181.2</v>
      </c>
      <c r="G73" s="272">
        <v>6377.3</v>
      </c>
      <c r="H73" s="272">
        <f>G73/F73*100</f>
        <v>77.950667383757889</v>
      </c>
      <c r="I73" s="272">
        <f>G73/G48*100</f>
        <v>0.7452954343248207</v>
      </c>
      <c r="J73" s="272">
        <v>506.6</v>
      </c>
      <c r="K73" s="272">
        <v>375.8</v>
      </c>
      <c r="L73" s="265">
        <f>K73/J73*100</f>
        <v>74.180813264903279</v>
      </c>
      <c r="M73" s="265">
        <f>K73/K48*100</f>
        <v>0.3795173726652562</v>
      </c>
    </row>
    <row r="74" spans="1:13" s="277" customFormat="1" ht="33" customHeight="1">
      <c r="A74" s="276" t="s">
        <v>332</v>
      </c>
      <c r="B74" s="272">
        <f t="shared" si="11"/>
        <v>10853.8</v>
      </c>
      <c r="C74" s="272">
        <f t="shared" si="11"/>
        <v>9546.2000000000007</v>
      </c>
      <c r="D74" s="272">
        <f t="shared" si="1"/>
        <v>87.95260646041018</v>
      </c>
      <c r="E74" s="272">
        <f>C74/C48*100</f>
        <v>0.99992185982826343</v>
      </c>
      <c r="F74" s="272">
        <v>10853.8</v>
      </c>
      <c r="G74" s="272">
        <v>9546.2000000000007</v>
      </c>
      <c r="H74" s="272">
        <f>G74/F74*100</f>
        <v>87.95260646041018</v>
      </c>
      <c r="I74" s="272">
        <f>G74/G48*100</f>
        <v>1.115635029738542</v>
      </c>
      <c r="J74" s="272">
        <v>0</v>
      </c>
      <c r="K74" s="272"/>
      <c r="L74" s="265"/>
      <c r="M74" s="265"/>
    </row>
    <row r="75" spans="1:13" s="277" customFormat="1" ht="45" customHeight="1">
      <c r="A75" s="276" t="s">
        <v>333</v>
      </c>
      <c r="B75" s="272">
        <f>F75+J75</f>
        <v>45064.4</v>
      </c>
      <c r="C75" s="272">
        <f>G75+K75</f>
        <v>55860.9</v>
      </c>
      <c r="D75" s="272">
        <f t="shared" si="1"/>
        <v>123.95793575416516</v>
      </c>
      <c r="E75" s="272">
        <f>C75/C48*100</f>
        <v>5.8511800527624231</v>
      </c>
      <c r="F75" s="272">
        <v>45064.4</v>
      </c>
      <c r="G75" s="272">
        <v>55860.9</v>
      </c>
      <c r="H75" s="272">
        <f>G75/F75*100</f>
        <v>123.95793575416516</v>
      </c>
      <c r="I75" s="272">
        <f>G75/G48*100</f>
        <v>6.5282915539923438</v>
      </c>
      <c r="J75" s="272">
        <v>0</v>
      </c>
      <c r="K75" s="272"/>
      <c r="L75" s="265"/>
      <c r="M75" s="265"/>
    </row>
    <row r="76" spans="1:13" s="277" customFormat="1" ht="125.25" hidden="1" customHeight="1">
      <c r="A76" s="278"/>
      <c r="B76" s="272">
        <f t="shared" si="11"/>
        <v>0</v>
      </c>
      <c r="C76" s="272">
        <f t="shared" si="11"/>
        <v>0</v>
      </c>
      <c r="D76" s="272"/>
      <c r="E76" s="272">
        <f>C76/C48*100</f>
        <v>0</v>
      </c>
      <c r="F76" s="272"/>
      <c r="G76" s="272"/>
      <c r="H76" s="272"/>
      <c r="I76" s="272">
        <f>G76/G48*100</f>
        <v>0</v>
      </c>
      <c r="J76" s="272">
        <v>0</v>
      </c>
      <c r="K76" s="272">
        <v>0</v>
      </c>
      <c r="L76" s="265"/>
      <c r="M76" s="265"/>
    </row>
    <row r="77" spans="1:13" s="277" customFormat="1" ht="47.25">
      <c r="A77" s="279" t="s">
        <v>334</v>
      </c>
      <c r="B77" s="265">
        <f t="shared" si="11"/>
        <v>1460.7</v>
      </c>
      <c r="C77" s="272">
        <f t="shared" si="11"/>
        <v>1232</v>
      </c>
      <c r="D77" s="272"/>
      <c r="E77" s="272">
        <f>C77/C49*100</f>
        <v>2.419619342028513</v>
      </c>
      <c r="F77" s="265">
        <v>1460.7</v>
      </c>
      <c r="G77" s="265">
        <v>1232</v>
      </c>
      <c r="H77" s="272"/>
      <c r="I77" s="272">
        <f>G77/G48*100</f>
        <v>0.1439800503486082</v>
      </c>
      <c r="J77" s="272">
        <v>0</v>
      </c>
      <c r="K77" s="272">
        <v>0</v>
      </c>
      <c r="L77" s="265"/>
      <c r="M77" s="265"/>
    </row>
    <row r="78" spans="1:13" s="266" customFormat="1" ht="63">
      <c r="A78" s="279" t="s">
        <v>335</v>
      </c>
      <c r="B78" s="265">
        <f t="shared" si="11"/>
        <v>46.2</v>
      </c>
      <c r="C78" s="265">
        <f>G78+K78</f>
        <v>46.2</v>
      </c>
      <c r="D78" s="265">
        <f t="shared" si="1"/>
        <v>100</v>
      </c>
      <c r="E78" s="265">
        <f>C78/C48*100</f>
        <v>4.8392438796658124E-3</v>
      </c>
      <c r="F78" s="265">
        <v>46.2</v>
      </c>
      <c r="G78" s="265">
        <v>46.2</v>
      </c>
      <c r="H78" s="265">
        <f t="shared" ref="H78:H83" si="12">G78/F78*100</f>
        <v>100</v>
      </c>
      <c r="I78" s="265">
        <f>G78/G48*100</f>
        <v>5.3992518880728079E-3</v>
      </c>
      <c r="J78" s="265"/>
      <c r="K78" s="265"/>
      <c r="L78" s="265"/>
      <c r="M78" s="265"/>
    </row>
    <row r="79" spans="1:13" s="266" customFormat="1" ht="150" customHeight="1">
      <c r="A79" s="267" t="s">
        <v>336</v>
      </c>
      <c r="B79" s="265">
        <f>F79+J79</f>
        <v>578972.9</v>
      </c>
      <c r="C79" s="265">
        <f>G79+K79</f>
        <v>497760.6</v>
      </c>
      <c r="D79" s="265">
        <f>C79/B79*100</f>
        <v>85.973039498049047</v>
      </c>
      <c r="E79" s="265">
        <f>C79/C48*100</f>
        <v>52.138202101488787</v>
      </c>
      <c r="F79" s="265">
        <v>578972.9</v>
      </c>
      <c r="G79" s="265">
        <v>497760.6</v>
      </c>
      <c r="H79" s="265">
        <f t="shared" si="12"/>
        <v>85.973039498049047</v>
      </c>
      <c r="I79" s="265">
        <f>G79/G48*100</f>
        <v>58.171750202559593</v>
      </c>
      <c r="J79" s="265"/>
      <c r="K79" s="265"/>
      <c r="L79" s="265"/>
      <c r="M79" s="265"/>
    </row>
    <row r="80" spans="1:13" s="266" customFormat="1" ht="90" customHeight="1">
      <c r="A80" s="267" t="s">
        <v>337</v>
      </c>
      <c r="B80" s="265">
        <f t="shared" si="11"/>
        <v>204830.9</v>
      </c>
      <c r="C80" s="265">
        <f>G80+K80</f>
        <v>187146.5</v>
      </c>
      <c r="D80" s="265">
        <f t="shared" si="1"/>
        <v>91.366341699421326</v>
      </c>
      <c r="E80" s="265">
        <f>C80/C48*100</f>
        <v>19.602760924802549</v>
      </c>
      <c r="F80" s="265">
        <v>204830.9</v>
      </c>
      <c r="G80" s="265">
        <v>187146.5</v>
      </c>
      <c r="H80" s="265">
        <f t="shared" si="12"/>
        <v>91.366341699421326</v>
      </c>
      <c r="I80" s="265">
        <f>G80/G48*100</f>
        <v>21.871235789420297</v>
      </c>
      <c r="J80" s="265">
        <v>0</v>
      </c>
      <c r="K80" s="265">
        <v>0</v>
      </c>
      <c r="L80" s="265"/>
      <c r="M80" s="265"/>
    </row>
    <row r="81" spans="1:14" s="250" customFormat="1" ht="23.25" customHeight="1">
      <c r="A81" s="231" t="s">
        <v>338</v>
      </c>
      <c r="B81" s="232">
        <f t="shared" si="11"/>
        <v>59.4</v>
      </c>
      <c r="C81" s="232">
        <f t="shared" si="11"/>
        <v>55.8</v>
      </c>
      <c r="D81" s="232">
        <f t="shared" si="1"/>
        <v>93.939393939393938</v>
      </c>
      <c r="E81" s="232">
        <f>C81/C48*100</f>
        <v>5.8448010494664996E-3</v>
      </c>
      <c r="F81" s="232">
        <f>F82+F83</f>
        <v>59.4</v>
      </c>
      <c r="G81" s="232">
        <f>G82+G83</f>
        <v>55.8</v>
      </c>
      <c r="H81" s="232">
        <f t="shared" si="12"/>
        <v>93.939393939393938</v>
      </c>
      <c r="I81" s="232">
        <f>G81/G48*100</f>
        <v>6.5211743583217024E-3</v>
      </c>
      <c r="J81" s="232">
        <f>J82+J83</f>
        <v>0</v>
      </c>
      <c r="K81" s="232">
        <f>K82+K83</f>
        <v>0</v>
      </c>
      <c r="L81" s="232"/>
      <c r="M81" s="232">
        <f>K81/K48*100</f>
        <v>0</v>
      </c>
    </row>
    <row r="82" spans="1:14" ht="317.25" hidden="1" customHeight="1">
      <c r="A82" s="280" t="s">
        <v>339</v>
      </c>
      <c r="B82" s="234">
        <f>F82+J82</f>
        <v>0</v>
      </c>
      <c r="C82" s="234">
        <f>G82+K82</f>
        <v>0</v>
      </c>
      <c r="D82" s="234" t="e">
        <f t="shared" ref="D82:D88" si="13">C82/B82*100</f>
        <v>#DIV/0!</v>
      </c>
      <c r="E82" s="234">
        <f>C82/C48*100</f>
        <v>0</v>
      </c>
      <c r="F82" s="234"/>
      <c r="G82" s="234"/>
      <c r="H82" s="234" t="e">
        <f t="shared" si="12"/>
        <v>#DIV/0!</v>
      </c>
      <c r="I82" s="234">
        <f>G82/G48*100</f>
        <v>0</v>
      </c>
      <c r="J82" s="234"/>
      <c r="K82" s="234"/>
      <c r="L82" s="234"/>
      <c r="M82" s="234">
        <f>K82/K48*100</f>
        <v>0</v>
      </c>
    </row>
    <row r="83" spans="1:14" ht="51" customHeight="1">
      <c r="A83" s="280" t="s">
        <v>340</v>
      </c>
      <c r="B83" s="234">
        <f t="shared" ref="B83:B88" si="14">F83+J83</f>
        <v>59.4</v>
      </c>
      <c r="C83" s="234">
        <f>G83</f>
        <v>55.8</v>
      </c>
      <c r="D83" s="234">
        <f>C83/B83*100</f>
        <v>93.939393939393938</v>
      </c>
      <c r="E83" s="234">
        <f>C83/C48*100</f>
        <v>5.8448010494664996E-3</v>
      </c>
      <c r="F83" s="234">
        <v>59.4</v>
      </c>
      <c r="G83" s="234">
        <v>55.8</v>
      </c>
      <c r="H83" s="234">
        <f t="shared" si="12"/>
        <v>93.939393939393938</v>
      </c>
      <c r="I83" s="234">
        <f>G83/G48*100</f>
        <v>6.5211743583217024E-3</v>
      </c>
      <c r="J83" s="234"/>
      <c r="K83" s="234"/>
      <c r="L83" s="234"/>
      <c r="M83" s="234"/>
    </row>
    <row r="84" spans="1:14" s="283" customFormat="1" ht="49.5" customHeight="1">
      <c r="A84" s="281" t="s">
        <v>341</v>
      </c>
      <c r="B84" s="282">
        <f t="shared" si="14"/>
        <v>0</v>
      </c>
      <c r="C84" s="282">
        <f>G84+K84</f>
        <v>50</v>
      </c>
      <c r="D84" s="282"/>
      <c r="E84" s="282">
        <f>C84/C92*100</f>
        <v>3.4321490222631152E-3</v>
      </c>
      <c r="F84" s="282"/>
      <c r="G84" s="282">
        <v>50</v>
      </c>
      <c r="H84" s="282"/>
      <c r="I84" s="282">
        <f>G84/G92*100</f>
        <v>4.1507702542853174E-3</v>
      </c>
      <c r="J84" s="282"/>
      <c r="K84" s="282"/>
      <c r="L84" s="282"/>
      <c r="M84" s="282"/>
    </row>
    <row r="85" spans="1:14" s="250" customFormat="1" ht="26.25" customHeight="1">
      <c r="A85" s="284" t="s">
        <v>342</v>
      </c>
      <c r="B85" s="285">
        <f t="shared" si="14"/>
        <v>614</v>
      </c>
      <c r="C85" s="282">
        <f t="shared" si="11"/>
        <v>2258.5</v>
      </c>
      <c r="D85" s="282">
        <f t="shared" si="13"/>
        <v>367.83387622149837</v>
      </c>
      <c r="E85" s="282">
        <f>C85/C92*100</f>
        <v>0.15503017133562491</v>
      </c>
      <c r="F85" s="285">
        <v>80</v>
      </c>
      <c r="G85" s="282">
        <v>1728.4</v>
      </c>
      <c r="H85" s="286">
        <f>G85/F85*100</f>
        <v>2160.5</v>
      </c>
      <c r="I85" s="282">
        <f>G85/G92*100</f>
        <v>0.14348382615013486</v>
      </c>
      <c r="J85" s="285">
        <v>534</v>
      </c>
      <c r="K85" s="285">
        <v>530.1</v>
      </c>
      <c r="L85" s="285">
        <f>K85/J85*100</f>
        <v>99.269662921348328</v>
      </c>
      <c r="M85" s="285">
        <f>K85/K92*100</f>
        <v>0.18691694237591502</v>
      </c>
    </row>
    <row r="86" spans="1:14" s="250" customFormat="1" ht="75.75" customHeight="1">
      <c r="A86" s="284" t="s">
        <v>343</v>
      </c>
      <c r="B86" s="285">
        <f>F86+J86-556.3</f>
        <v>0</v>
      </c>
      <c r="C86" s="287">
        <f>G86+K86-499.2</f>
        <v>57.099999999999966</v>
      </c>
      <c r="D86" s="287"/>
      <c r="E86" s="287">
        <f>C86/C92*100</f>
        <v>3.9195141834244751E-3</v>
      </c>
      <c r="F86" s="288"/>
      <c r="G86" s="288"/>
      <c r="H86" s="288"/>
      <c r="I86" s="288">
        <f>G86/G92*100</f>
        <v>0</v>
      </c>
      <c r="J86" s="285">
        <v>556.29999999999995</v>
      </c>
      <c r="K86" s="285">
        <v>556.29999999999995</v>
      </c>
      <c r="L86" s="285">
        <f>K86/J86*100</f>
        <v>100</v>
      </c>
      <c r="M86" s="289">
        <f>K86/K92*100</f>
        <v>0.19615524437600734</v>
      </c>
    </row>
    <row r="87" spans="1:14" s="263" customFormat="1" ht="77.25" customHeight="1">
      <c r="A87" s="284" t="s">
        <v>305</v>
      </c>
      <c r="B87" s="288">
        <f>F87+J87+556.3</f>
        <v>-1207.7</v>
      </c>
      <c r="C87" s="288">
        <f>G87+K87+499.2</f>
        <v>-1549.8</v>
      </c>
      <c r="D87" s="285">
        <f t="shared" si="13"/>
        <v>128.3265711683365</v>
      </c>
      <c r="E87" s="288">
        <f>C87/C92*100</f>
        <v>-0.10638289109406752</v>
      </c>
      <c r="F87" s="288">
        <v>-969.4</v>
      </c>
      <c r="G87" s="290">
        <v>-1254.4000000000001</v>
      </c>
      <c r="H87" s="285">
        <f>G87/F87*100</f>
        <v>129.39962863626988</v>
      </c>
      <c r="I87" s="288">
        <f>G87/G92*100</f>
        <v>-0.10413452413951005</v>
      </c>
      <c r="J87" s="288">
        <v>-794.6</v>
      </c>
      <c r="K87" s="288">
        <v>-794.6</v>
      </c>
      <c r="L87" s="285">
        <f>K87/J87*100</f>
        <v>100</v>
      </c>
      <c r="M87" s="289">
        <f>K87/K92*100</f>
        <v>-0.28018147974325991</v>
      </c>
    </row>
    <row r="88" spans="1:14" s="294" customFormat="1" ht="24" customHeight="1">
      <c r="A88" s="291" t="s">
        <v>344</v>
      </c>
      <c r="B88" s="292">
        <f t="shared" si="14"/>
        <v>1734299.1</v>
      </c>
      <c r="C88" s="292">
        <f>G88+K88</f>
        <v>1456813.2</v>
      </c>
      <c r="D88" s="292">
        <f t="shared" si="13"/>
        <v>84.000112783314023</v>
      </c>
      <c r="E88" s="292">
        <f>E13+E48+E84+E85+E86+E87</f>
        <v>100</v>
      </c>
      <c r="F88" s="292">
        <f>F13+F48+F84+F85+F86+F87</f>
        <v>1342956.9000000001</v>
      </c>
      <c r="G88" s="292">
        <f>G13+G48+G84+G85+G86+G87</f>
        <v>1196106.8999999999</v>
      </c>
      <c r="H88" s="292">
        <f>G88/F88*100</f>
        <v>89.065174020104436</v>
      </c>
      <c r="I88" s="292">
        <f>I13+I48+I85+I87</f>
        <v>99.29114805905418</v>
      </c>
      <c r="J88" s="293">
        <f>J13+J48+J85+J86+J87</f>
        <v>391342.2</v>
      </c>
      <c r="K88" s="293">
        <f>K13+K48+K85+K86+K87</f>
        <v>260706.3</v>
      </c>
      <c r="L88" s="293">
        <f>K88/J88*100</f>
        <v>66.618499103853352</v>
      </c>
      <c r="M88" s="293">
        <f>M13+M48+M85+M87</f>
        <v>91.730697149772269</v>
      </c>
    </row>
    <row r="89" spans="1:14" s="294" customFormat="1" ht="43.5" customHeight="1">
      <c r="A89" s="295" t="s">
        <v>345</v>
      </c>
      <c r="B89" s="296"/>
      <c r="C89" s="296"/>
      <c r="D89" s="296"/>
      <c r="E89" s="296"/>
      <c r="F89" s="296">
        <v>10508.9</v>
      </c>
      <c r="G89" s="296">
        <v>8488.7999999999993</v>
      </c>
      <c r="H89" s="296">
        <f>G89/F89*100</f>
        <v>80.77724595342994</v>
      </c>
      <c r="I89" s="296">
        <f>G89/G92*100</f>
        <v>0.70470117069154403</v>
      </c>
      <c r="J89" s="297"/>
      <c r="K89" s="297"/>
      <c r="L89" s="297"/>
      <c r="M89" s="297"/>
    </row>
    <row r="90" spans="1:14" s="298" customFormat="1" ht="44.25" customHeight="1">
      <c r="A90" s="295" t="s">
        <v>346</v>
      </c>
      <c r="B90" s="296"/>
      <c r="C90" s="296"/>
      <c r="D90" s="296"/>
      <c r="E90" s="296"/>
      <c r="F90" s="296"/>
      <c r="G90" s="296"/>
      <c r="H90" s="296"/>
      <c r="I90" s="296"/>
      <c r="J90" s="297">
        <v>26207.1</v>
      </c>
      <c r="K90" s="297">
        <v>22895.599999999999</v>
      </c>
      <c r="L90" s="297">
        <f>K90/J90*100</f>
        <v>87.364111252294236</v>
      </c>
      <c r="M90" s="297">
        <f>K90/K92*100</f>
        <v>8.0731476058517249</v>
      </c>
    </row>
    <row r="91" spans="1:14" s="298" customFormat="1" ht="27.75" customHeight="1">
      <c r="A91" s="299" t="s">
        <v>347</v>
      </c>
      <c r="B91" s="300">
        <f>B48+B84+B85+B86+B87</f>
        <v>1123267.8</v>
      </c>
      <c r="C91" s="300">
        <f>C48+C84+C85+C86+C87</f>
        <v>955510.39999999991</v>
      </c>
      <c r="D91" s="300">
        <f>C91/B91*100</f>
        <v>85.065235556471919</v>
      </c>
      <c r="E91" s="300">
        <f>C91/C92*100</f>
        <v>65.589081702444759</v>
      </c>
      <c r="F91" s="300">
        <f>F48+F84+F85+F86+F87+F89</f>
        <v>936051.00000000012</v>
      </c>
      <c r="G91" s="300">
        <f>G48+G84+G85+G86+G87+G89</f>
        <v>864686.9</v>
      </c>
      <c r="H91" s="300">
        <f>G91/F91*100</f>
        <v>92.376045749643978</v>
      </c>
      <c r="I91" s="300">
        <f>G91/G92*100</f>
        <v>71.782333275803666</v>
      </c>
      <c r="J91" s="301">
        <f>J48+J84+J85+J86+J87+J90</f>
        <v>223932.79999999999</v>
      </c>
      <c r="K91" s="301">
        <f>K48+K84+K85+K86+K87+K90</f>
        <v>122207.9</v>
      </c>
      <c r="L91" s="301">
        <f>K91/J91*100</f>
        <v>54.573470255362324</v>
      </c>
      <c r="M91" s="301">
        <f>K91/K92*100</f>
        <v>43.091354465537783</v>
      </c>
      <c r="N91" s="302"/>
    </row>
    <row r="92" spans="1:14" s="308" customFormat="1" ht="21.75" customHeight="1">
      <c r="A92" s="303" t="s">
        <v>348</v>
      </c>
      <c r="B92" s="304">
        <f>B88</f>
        <v>1734299.1</v>
      </c>
      <c r="C92" s="304">
        <f>C88</f>
        <v>1456813.2</v>
      </c>
      <c r="D92" s="304">
        <f>C92/B92*100</f>
        <v>84.000112783314023</v>
      </c>
      <c r="E92" s="305">
        <f>E13+E91</f>
        <v>100</v>
      </c>
      <c r="F92" s="304">
        <f>F88+F89</f>
        <v>1353465.8</v>
      </c>
      <c r="G92" s="304">
        <f>G88+G89</f>
        <v>1204595.7</v>
      </c>
      <c r="H92" s="305">
        <f>G92/F92*100</f>
        <v>89.000822924376806</v>
      </c>
      <c r="I92" s="305">
        <f>I13+I91</f>
        <v>100.00000000000001</v>
      </c>
      <c r="J92" s="306">
        <f>J88+J90</f>
        <v>417549.3</v>
      </c>
      <c r="K92" s="306">
        <f>K88+K90</f>
        <v>283601.89999999997</v>
      </c>
      <c r="L92" s="306">
        <f>K92/J92*100</f>
        <v>67.920578480193825</v>
      </c>
      <c r="M92" s="307">
        <f>M13+M91</f>
        <v>100</v>
      </c>
    </row>
    <row r="93" spans="1:14" s="298" customFormat="1" ht="77.25" customHeight="1">
      <c r="A93" s="309"/>
      <c r="C93" s="310" t="s">
        <v>349</v>
      </c>
      <c r="D93" s="310"/>
      <c r="E93" s="311"/>
      <c r="F93" s="312"/>
      <c r="G93" s="312"/>
      <c r="H93" s="312"/>
      <c r="I93" s="313" t="s">
        <v>350</v>
      </c>
      <c r="J93" s="313"/>
      <c r="K93" s="314"/>
      <c r="M93" s="315"/>
    </row>
    <row r="94" spans="1:14" s="298" customFormat="1" ht="11.25" hidden="1" customHeight="1">
      <c r="A94" s="316"/>
      <c r="B94" s="317"/>
      <c r="C94" s="317"/>
      <c r="D94" s="318"/>
      <c r="E94" s="318"/>
      <c r="F94" s="317"/>
      <c r="G94" s="317"/>
      <c r="H94" s="319"/>
      <c r="I94" s="318"/>
      <c r="J94" s="317"/>
      <c r="K94" s="317"/>
      <c r="L94" s="318"/>
      <c r="M94" s="195"/>
    </row>
    <row r="95" spans="1:14" s="298" customFormat="1" ht="18" hidden="1" customHeight="1">
      <c r="A95" s="320"/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</row>
    <row r="96" spans="1:14" s="298" customFormat="1" ht="19.5" customHeight="1">
      <c r="A96" s="321" t="s">
        <v>351</v>
      </c>
      <c r="G96" s="193"/>
      <c r="H96" s="194"/>
      <c r="I96" s="194"/>
      <c r="J96" s="193"/>
      <c r="K96" s="193"/>
      <c r="L96" s="194"/>
      <c r="M96" s="195"/>
    </row>
    <row r="97" spans="1:13" s="298" customFormat="1" ht="21" customHeight="1">
      <c r="A97" s="321" t="s">
        <v>352</v>
      </c>
      <c r="B97" s="322" t="s">
        <v>353</v>
      </c>
      <c r="C97" s="323" t="s">
        <v>354</v>
      </c>
      <c r="D97" s="324" t="s">
        <v>355</v>
      </c>
      <c r="E97" s="324" t="s">
        <v>356</v>
      </c>
      <c r="F97" s="323" t="s">
        <v>357</v>
      </c>
      <c r="G97" s="322" t="s">
        <v>358</v>
      </c>
      <c r="H97" s="323" t="s">
        <v>359</v>
      </c>
      <c r="I97" s="323" t="s">
        <v>360</v>
      </c>
      <c r="J97" s="323" t="s">
        <v>361</v>
      </c>
      <c r="K97" s="324" t="s">
        <v>362</v>
      </c>
      <c r="L97" s="324"/>
      <c r="M97" s="324"/>
    </row>
    <row r="98" spans="1:13" ht="21" customHeight="1">
      <c r="A98" s="321" t="s">
        <v>132</v>
      </c>
      <c r="B98" s="325">
        <f t="shared" ref="B98:I98" si="15">B99+B100</f>
        <v>28862.799999999999</v>
      </c>
      <c r="C98" s="325">
        <f t="shared" si="15"/>
        <v>30421.9</v>
      </c>
      <c r="D98" s="325">
        <f t="shared" si="15"/>
        <v>30086.7</v>
      </c>
      <c r="E98" s="325">
        <f t="shared" si="15"/>
        <v>28736.7</v>
      </c>
      <c r="F98" s="325">
        <f t="shared" si="15"/>
        <v>31004.7</v>
      </c>
      <c r="G98" s="325">
        <f t="shared" si="15"/>
        <v>28321.200000000001</v>
      </c>
      <c r="H98" s="325">
        <f t="shared" si="15"/>
        <v>26549.9</v>
      </c>
      <c r="I98" s="325">
        <f t="shared" si="15"/>
        <v>29918.799999999999</v>
      </c>
      <c r="J98" s="325">
        <f>J99+J100</f>
        <v>26338</v>
      </c>
      <c r="K98" s="325">
        <f>K99+K100</f>
        <v>24025.200000000001</v>
      </c>
      <c r="L98" s="325"/>
      <c r="M98" s="325"/>
    </row>
    <row r="99" spans="1:13" ht="21" customHeight="1">
      <c r="A99" s="321" t="s">
        <v>259</v>
      </c>
      <c r="B99" s="326">
        <v>7100.8</v>
      </c>
      <c r="C99" s="327">
        <v>8822.2000000000007</v>
      </c>
      <c r="D99" s="327">
        <v>7023.7</v>
      </c>
      <c r="E99" s="327">
        <v>6968.2</v>
      </c>
      <c r="F99" s="327">
        <v>10388.5</v>
      </c>
      <c r="G99" s="328">
        <v>8850</v>
      </c>
      <c r="H99" s="328">
        <v>7977.1</v>
      </c>
      <c r="I99" s="328">
        <v>11205.5</v>
      </c>
      <c r="J99" s="328">
        <v>8454.4</v>
      </c>
      <c r="K99" s="328">
        <v>6932.7</v>
      </c>
      <c r="L99" s="326"/>
      <c r="M99" s="326"/>
    </row>
    <row r="100" spans="1:13" ht="19.5" customHeight="1">
      <c r="A100" s="321" t="s">
        <v>129</v>
      </c>
      <c r="B100" s="326">
        <v>21762</v>
      </c>
      <c r="C100" s="329">
        <v>21599.7</v>
      </c>
      <c r="D100" s="329">
        <v>23063</v>
      </c>
      <c r="E100" s="327">
        <v>21768.5</v>
      </c>
      <c r="F100" s="327">
        <v>20616.2</v>
      </c>
      <c r="G100" s="328">
        <v>19471.2</v>
      </c>
      <c r="H100" s="328">
        <v>18572.8</v>
      </c>
      <c r="I100" s="330">
        <v>18713.3</v>
      </c>
      <c r="J100" s="330">
        <v>17883.599999999999</v>
      </c>
      <c r="K100" s="328">
        <v>17092.5</v>
      </c>
      <c r="L100" s="326"/>
      <c r="M100" s="326"/>
    </row>
    <row r="101" spans="1:13" s="298" customFormat="1" ht="10.5" hidden="1" customHeight="1">
      <c r="A101" s="331"/>
      <c r="B101" s="332"/>
      <c r="C101" s="332"/>
      <c r="D101" s="332"/>
      <c r="E101" s="332"/>
      <c r="F101"/>
      <c r="G101"/>
      <c r="H101"/>
      <c r="I101" s="332"/>
      <c r="J101" s="332"/>
      <c r="K101"/>
      <c r="L101"/>
      <c r="M101"/>
    </row>
    <row r="102" spans="1:13" ht="33.75" customHeight="1">
      <c r="A102" s="333" t="s">
        <v>363</v>
      </c>
      <c r="B102" s="332"/>
      <c r="C102" s="332"/>
      <c r="D102" s="332"/>
      <c r="E102" s="332"/>
      <c r="F102"/>
      <c r="G102"/>
      <c r="H102"/>
      <c r="I102" s="332"/>
      <c r="J102" s="332"/>
      <c r="K102"/>
      <c r="L102"/>
      <c r="M102"/>
    </row>
    <row r="103" spans="1:13" customFormat="1" ht="16.5" customHeight="1">
      <c r="A103" s="331"/>
    </row>
    <row r="104" spans="1:13" customFormat="1" ht="16.5" customHeight="1">
      <c r="A104" s="331"/>
    </row>
    <row r="105" spans="1:13" customFormat="1" ht="25.5" customHeight="1">
      <c r="A105" s="331"/>
    </row>
    <row r="106" spans="1:13" customFormat="1" ht="17.25" customHeight="1">
      <c r="A106" s="331"/>
    </row>
    <row r="107" spans="1:13" customFormat="1" ht="26.25" customHeight="1">
      <c r="A107" s="331"/>
    </row>
    <row r="108" spans="1:13" customFormat="1" ht="16.5" customHeight="1">
      <c r="A108" s="331"/>
    </row>
    <row r="109" spans="1:13" customFormat="1" ht="25.5" customHeight="1">
      <c r="A109" s="331"/>
    </row>
    <row r="110" spans="1:13" customFormat="1" ht="25.5" customHeight="1">
      <c r="A110" s="331"/>
    </row>
    <row r="111" spans="1:13" customFormat="1" ht="102" customHeight="1">
      <c r="A111" s="331"/>
    </row>
    <row r="112" spans="1:13" customFormat="1" ht="21.75" customHeight="1">
      <c r="A112" s="331"/>
    </row>
    <row r="113" spans="1:1" customFormat="1" ht="15" customHeight="1">
      <c r="A113" s="331"/>
    </row>
    <row r="114" spans="1:1" customFormat="1" ht="25.5" customHeight="1">
      <c r="A114" s="331"/>
    </row>
    <row r="115" spans="1:1" customFormat="1" ht="25.5" customHeight="1">
      <c r="A115" s="331"/>
    </row>
    <row r="116" spans="1:1" customFormat="1" ht="17.25" customHeight="1">
      <c r="A116" s="331"/>
    </row>
    <row r="117" spans="1:1" customFormat="1" ht="26.25" customHeight="1">
      <c r="A117" s="331"/>
    </row>
    <row r="118" spans="1:1" customFormat="1" ht="16.5" customHeight="1">
      <c r="A118" s="331"/>
    </row>
    <row r="119" spans="1:1" customFormat="1" ht="25.5" customHeight="1">
      <c r="A119" s="331"/>
    </row>
    <row r="120" spans="1:1" customFormat="1" ht="25.5" customHeight="1">
      <c r="A120" s="331"/>
    </row>
    <row r="121" spans="1:1" customFormat="1" ht="102" customHeight="1">
      <c r="A121" s="331"/>
    </row>
    <row r="122" spans="1:1" customFormat="1" ht="21.75" customHeight="1">
      <c r="A122" s="331"/>
    </row>
    <row r="123" spans="1:1" customFormat="1" ht="21.75" customHeight="1">
      <c r="A123" s="331"/>
    </row>
    <row r="124" spans="1:1" customFormat="1" ht="21.75" customHeight="1">
      <c r="A124" s="331"/>
    </row>
    <row r="125" spans="1:1" customFormat="1" ht="21.75" customHeight="1">
      <c r="A125" s="331"/>
    </row>
    <row r="126" spans="1:1" customFormat="1" ht="21.75" customHeight="1">
      <c r="A126" s="331"/>
    </row>
    <row r="127" spans="1:1" customFormat="1" ht="21.75" customHeight="1">
      <c r="A127" s="331"/>
    </row>
  </sheetData>
  <mergeCells count="14">
    <mergeCell ref="C8:C9"/>
    <mergeCell ref="G8:G9"/>
    <mergeCell ref="K8:K9"/>
    <mergeCell ref="A95:M95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3"/>
  <sheetViews>
    <sheetView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N14" sqref="N14"/>
    </sheetView>
  </sheetViews>
  <sheetFormatPr defaultRowHeight="12.75"/>
  <cols>
    <col min="1" max="1" width="33.5703125" style="99" customWidth="1"/>
    <col min="2" max="2" width="22" style="60" customWidth="1"/>
    <col min="3" max="3" width="13.140625" style="60" customWidth="1"/>
    <col min="4" max="4" width="11.7109375" style="60" customWidth="1"/>
    <col min="5" max="5" width="7.85546875" style="60" customWidth="1"/>
    <col min="6" max="6" width="9" style="60" customWidth="1"/>
    <col min="7" max="7" width="12.28515625" style="59" customWidth="1"/>
    <col min="8" max="8" width="11.28515625" style="59" customWidth="1"/>
    <col min="9" max="9" width="9.7109375" style="59" customWidth="1"/>
    <col min="10" max="10" width="7.5703125" style="59" customWidth="1"/>
    <col min="11" max="11" width="11.140625" style="59" customWidth="1"/>
    <col min="12" max="12" width="10.85546875" style="59" customWidth="1"/>
    <col min="13" max="13" width="9.42578125" style="59" customWidth="1"/>
    <col min="14" max="14" width="8.140625" style="59" customWidth="1"/>
    <col min="15" max="23" width="9.140625" style="59"/>
    <col min="24" max="16384" width="9.140625" style="60"/>
  </cols>
  <sheetData>
    <row r="1" spans="1:23" ht="7.5" customHeight="1">
      <c r="A1" s="91"/>
      <c r="B1" s="57" t="s">
        <v>42</v>
      </c>
      <c r="C1" s="57" t="s">
        <v>42</v>
      </c>
      <c r="D1" s="57" t="s">
        <v>42</v>
      </c>
      <c r="E1" s="57"/>
      <c r="F1" s="57"/>
      <c r="G1" s="100" t="s">
        <v>42</v>
      </c>
      <c r="H1" s="58"/>
      <c r="I1" s="58"/>
      <c r="J1" s="58"/>
      <c r="K1" s="58"/>
      <c r="L1" s="58"/>
      <c r="M1" s="58"/>
    </row>
    <row r="2" spans="1:23" s="62" customFormat="1" ht="17.25" customHeight="1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26"/>
      <c r="N2" s="127"/>
      <c r="O2" s="61"/>
      <c r="P2" s="61"/>
      <c r="Q2" s="61"/>
      <c r="R2" s="61"/>
      <c r="S2" s="61"/>
      <c r="T2" s="61"/>
      <c r="U2" s="61"/>
      <c r="V2" s="61"/>
      <c r="W2" s="61"/>
    </row>
    <row r="3" spans="1:23" s="62" customFormat="1" ht="14.25" customHeight="1">
      <c r="A3" s="157" t="s">
        <v>138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26"/>
      <c r="N3" s="127"/>
      <c r="O3" s="61"/>
      <c r="P3" s="61"/>
      <c r="Q3" s="61"/>
      <c r="R3" s="61"/>
      <c r="S3" s="61"/>
      <c r="T3" s="61"/>
      <c r="U3" s="61"/>
      <c r="V3" s="61"/>
      <c r="W3" s="61"/>
    </row>
    <row r="4" spans="1:23" s="62" customFormat="1" ht="6" customHeight="1">
      <c r="A4" s="92"/>
      <c r="B4" s="63"/>
      <c r="C4" s="63"/>
      <c r="D4" s="63"/>
      <c r="E4" s="64"/>
      <c r="F4" s="65"/>
      <c r="G4" s="145"/>
      <c r="H4" s="145"/>
      <c r="I4" s="145"/>
      <c r="J4" s="145"/>
      <c r="K4" s="145"/>
      <c r="L4" s="145"/>
      <c r="M4" s="126"/>
      <c r="N4" s="127"/>
      <c r="O4" s="61"/>
      <c r="P4" s="61"/>
      <c r="Q4" s="61"/>
      <c r="R4" s="61"/>
      <c r="S4" s="61"/>
      <c r="T4" s="61"/>
      <c r="U4" s="61"/>
      <c r="V4" s="61"/>
      <c r="W4" s="61"/>
    </row>
    <row r="5" spans="1:23" s="62" customFormat="1" ht="14.25" customHeight="1">
      <c r="A5" s="66"/>
      <c r="B5" s="67"/>
      <c r="C5" s="158" t="s">
        <v>251</v>
      </c>
      <c r="D5" s="159"/>
      <c r="E5" s="159"/>
      <c r="F5" s="68"/>
      <c r="G5" s="69"/>
      <c r="H5" s="69"/>
      <c r="I5" s="69"/>
      <c r="J5" s="146"/>
      <c r="K5" s="69"/>
      <c r="L5" s="69"/>
      <c r="M5" s="128"/>
      <c r="N5" s="127"/>
      <c r="O5" s="61"/>
      <c r="P5" s="61"/>
      <c r="Q5" s="61"/>
      <c r="R5" s="61"/>
      <c r="S5" s="61"/>
      <c r="T5" s="61"/>
      <c r="U5" s="61"/>
      <c r="V5" s="61"/>
      <c r="W5" s="61"/>
    </row>
    <row r="6" spans="1:23" s="62" customFormat="1" ht="0.75" customHeight="1">
      <c r="A6" s="160"/>
      <c r="B6" s="160"/>
      <c r="C6" s="160"/>
      <c r="D6" s="160"/>
      <c r="E6" s="161"/>
      <c r="F6" s="161"/>
      <c r="G6" s="161"/>
      <c r="H6" s="69"/>
      <c r="I6" s="69"/>
      <c r="J6" s="146"/>
      <c r="K6" s="69"/>
      <c r="L6" s="69"/>
      <c r="M6" s="129"/>
      <c r="N6" s="127"/>
      <c r="O6" s="61"/>
      <c r="P6" s="61"/>
      <c r="Q6" s="61"/>
      <c r="R6" s="61"/>
      <c r="S6" s="61"/>
      <c r="T6" s="61"/>
      <c r="U6" s="61"/>
      <c r="V6" s="61"/>
      <c r="W6" s="61"/>
    </row>
    <row r="7" spans="1:23" s="62" customFormat="1" ht="12.95" customHeight="1">
      <c r="A7" s="162" t="s">
        <v>243</v>
      </c>
      <c r="B7" s="162"/>
      <c r="C7" s="71"/>
      <c r="D7" s="71"/>
      <c r="E7" s="72"/>
      <c r="F7" s="70"/>
      <c r="G7" s="69"/>
      <c r="H7" s="69"/>
      <c r="I7" s="69"/>
      <c r="J7" s="146"/>
      <c r="K7" s="69"/>
      <c r="L7" s="69"/>
      <c r="M7" s="129"/>
      <c r="N7" s="127"/>
      <c r="O7" s="61"/>
      <c r="P7" s="61"/>
      <c r="Q7" s="61"/>
      <c r="R7" s="61"/>
      <c r="S7" s="61"/>
      <c r="T7" s="61"/>
      <c r="U7" s="61"/>
      <c r="V7" s="61"/>
      <c r="W7" s="61"/>
    </row>
    <row r="8" spans="1:23" ht="18.75" customHeight="1">
      <c r="A8" s="163"/>
      <c r="B8" s="165"/>
      <c r="C8" s="168" t="s">
        <v>132</v>
      </c>
      <c r="D8" s="168"/>
      <c r="E8" s="168"/>
      <c r="F8" s="169"/>
      <c r="G8" s="167" t="s">
        <v>128</v>
      </c>
      <c r="H8" s="167"/>
      <c r="I8" s="167"/>
      <c r="J8" s="167"/>
      <c r="K8" s="156" t="s">
        <v>129</v>
      </c>
      <c r="L8" s="156"/>
      <c r="M8" s="156"/>
      <c r="N8" s="156"/>
    </row>
    <row r="9" spans="1:23" ht="56.25" customHeight="1">
      <c r="A9" s="164"/>
      <c r="B9" s="166"/>
      <c r="C9" s="73" t="s">
        <v>133</v>
      </c>
      <c r="D9" s="73" t="s">
        <v>134</v>
      </c>
      <c r="E9" s="74" t="s">
        <v>130</v>
      </c>
      <c r="F9" s="73" t="s">
        <v>131</v>
      </c>
      <c r="G9" s="138" t="s">
        <v>127</v>
      </c>
      <c r="H9" s="138" t="s">
        <v>126</v>
      </c>
      <c r="I9" s="74" t="s">
        <v>130</v>
      </c>
      <c r="J9" s="73" t="s">
        <v>131</v>
      </c>
      <c r="K9" s="73" t="s">
        <v>135</v>
      </c>
      <c r="L9" s="73" t="s">
        <v>136</v>
      </c>
      <c r="M9" s="74" t="s">
        <v>130</v>
      </c>
      <c r="N9" s="73" t="s">
        <v>131</v>
      </c>
    </row>
    <row r="10" spans="1:23" ht="11.45" customHeight="1">
      <c r="A10" s="102" t="s">
        <v>57</v>
      </c>
      <c r="B10" s="103" t="s">
        <v>69</v>
      </c>
      <c r="C10" s="104" t="s">
        <v>79</v>
      </c>
      <c r="D10" s="104" t="s">
        <v>87</v>
      </c>
      <c r="E10" s="104" t="s">
        <v>125</v>
      </c>
      <c r="F10" s="104" t="s">
        <v>3</v>
      </c>
      <c r="G10" s="139" t="s">
        <v>14</v>
      </c>
      <c r="H10" s="139" t="s">
        <v>27</v>
      </c>
      <c r="I10" s="139" t="s">
        <v>70</v>
      </c>
      <c r="J10" s="139" t="s">
        <v>78</v>
      </c>
      <c r="K10" s="139" t="s">
        <v>241</v>
      </c>
      <c r="L10" s="139" t="s">
        <v>242</v>
      </c>
      <c r="M10" s="149">
        <v>13</v>
      </c>
      <c r="N10" s="150">
        <v>14</v>
      </c>
    </row>
    <row r="11" spans="1:23" s="77" customFormat="1" ht="30" customHeight="1">
      <c r="A11" s="108" t="s">
        <v>29</v>
      </c>
      <c r="B11" s="109" t="s">
        <v>104</v>
      </c>
      <c r="C11" s="110">
        <f>C13+C22+C24+C27+C35+C39+C44+C47+C52+C55+C57</f>
        <v>1904403.9000000001</v>
      </c>
      <c r="D11" s="111">
        <f>D13+D22+D24+D27+D35+D39+D44+D47+D52+D55+D57</f>
        <v>1517812.4999999998</v>
      </c>
      <c r="E11" s="110">
        <f>D11/C11*100</f>
        <v>79.700136089828405</v>
      </c>
      <c r="F11" s="75">
        <f>F13+F22+F24+F27+F35+F39+F44+F47+F52+F55+F57</f>
        <v>100.00000000000003</v>
      </c>
      <c r="G11" s="111">
        <f>G13+G22+G24+G27+G35+G39+G44+G47+G52+G55+G57</f>
        <v>1404456.2000000002</v>
      </c>
      <c r="H11" s="111">
        <f>H13+H22+H24+H27+H35+H39+H44+H47+H52+H55+H57</f>
        <v>1199406.3999999999</v>
      </c>
      <c r="I11" s="111">
        <f>H11/G11*100</f>
        <v>85.400057331798578</v>
      </c>
      <c r="J11" s="75">
        <f>J13+J22+J24+J27+J35+J39+J44+J47+J52+J55+J57</f>
        <v>100.00000000000001</v>
      </c>
      <c r="K11" s="111">
        <f>K13+K22+K24+K27+K35+K39+K44+K47+K52+K55+K57</f>
        <v>536663.69999999995</v>
      </c>
      <c r="L11" s="111">
        <f>L13+L22+L24+L27+L35+L39+L44+L47+L52+L55+L57</f>
        <v>349790.5</v>
      </c>
      <c r="M11" s="151">
        <f>L11/K11*100</f>
        <v>65.178714341961268</v>
      </c>
      <c r="N11" s="75">
        <f>N13+N22+N24+N27+N35+N39+N44+N47+N52+N55</f>
        <v>100</v>
      </c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8" customHeight="1">
      <c r="A12" s="112" t="s">
        <v>93</v>
      </c>
      <c r="B12" s="113" t="s">
        <v>42</v>
      </c>
      <c r="C12" s="113"/>
      <c r="D12" s="114"/>
      <c r="E12" s="110"/>
      <c r="F12" s="113"/>
      <c r="G12" s="114" t="s">
        <v>42</v>
      </c>
      <c r="H12" s="114" t="s">
        <v>42</v>
      </c>
      <c r="I12" s="111"/>
      <c r="J12" s="114"/>
      <c r="K12" s="111"/>
      <c r="L12" s="111"/>
      <c r="M12" s="151"/>
      <c r="N12" s="78"/>
    </row>
    <row r="13" spans="1:23" s="77" customFormat="1" ht="24" customHeight="1">
      <c r="A13" s="115" t="s">
        <v>56</v>
      </c>
      <c r="B13" s="116" t="s">
        <v>86</v>
      </c>
      <c r="C13" s="110">
        <f>G13+K13-10508.9</f>
        <v>277845.8</v>
      </c>
      <c r="D13" s="111">
        <f>H13+L13-8488.8</f>
        <v>222737.1</v>
      </c>
      <c r="E13" s="110">
        <f t="shared" ref="E13:E20" si="0">D13/C13*100</f>
        <v>80.165725017257785</v>
      </c>
      <c r="F13" s="75">
        <f>D13*100/D11</f>
        <v>14.674875849289688</v>
      </c>
      <c r="G13" s="111">
        <f>G14+G15+G16+G17+G18+G19+G20+G21</f>
        <v>118130</v>
      </c>
      <c r="H13" s="111">
        <f>H14+H15+H16+H17+H18+H19+H20+H21</f>
        <v>94805.4</v>
      </c>
      <c r="I13" s="111">
        <f t="shared" ref="I13:I20" si="1">H13/G13*100</f>
        <v>80.255142639464992</v>
      </c>
      <c r="J13" s="75">
        <f>H13*100/H11</f>
        <v>7.9043600234249212</v>
      </c>
      <c r="K13" s="111">
        <f>K14+K15+K16+K17+K18+K19+K20+K21</f>
        <v>170224.7</v>
      </c>
      <c r="L13" s="111">
        <f>L14+L15+L16+L17+L18+L19+L20+L21</f>
        <v>136420.5</v>
      </c>
      <c r="M13" s="151">
        <f>L13/K13*100</f>
        <v>80.141424834351298</v>
      </c>
      <c r="N13" s="75">
        <f>L13*100/L11</f>
        <v>39.000630377325855</v>
      </c>
      <c r="O13" s="80"/>
      <c r="P13" s="80"/>
      <c r="Q13" s="80"/>
      <c r="R13" s="80"/>
      <c r="S13" s="80"/>
      <c r="T13" s="80"/>
      <c r="U13" s="80"/>
      <c r="V13" s="80"/>
      <c r="W13" s="80"/>
    </row>
    <row r="14" spans="1:23" s="59" customFormat="1" ht="39.75" customHeight="1">
      <c r="A14" s="117" t="s">
        <v>73</v>
      </c>
      <c r="B14" s="118" t="s">
        <v>119</v>
      </c>
      <c r="C14" s="119">
        <f>G14+K14</f>
        <v>25560.2</v>
      </c>
      <c r="D14" s="119">
        <f>H14+L14</f>
        <v>21064.3</v>
      </c>
      <c r="E14" s="119">
        <f t="shared" si="0"/>
        <v>82.410544518430996</v>
      </c>
      <c r="F14" s="119"/>
      <c r="G14" s="119">
        <v>3619</v>
      </c>
      <c r="H14" s="119">
        <v>2799.8</v>
      </c>
      <c r="I14" s="119">
        <f t="shared" si="1"/>
        <v>77.363912683061614</v>
      </c>
      <c r="J14" s="119"/>
      <c r="K14" s="119">
        <v>21941.200000000001</v>
      </c>
      <c r="L14" s="119">
        <v>18264.5</v>
      </c>
      <c r="M14" s="152">
        <f>L14/K14*100</f>
        <v>83.242940222048006</v>
      </c>
      <c r="N14" s="153"/>
    </row>
    <row r="15" spans="1:23" s="59" customFormat="1" ht="51.75" customHeight="1">
      <c r="A15" s="117" t="s">
        <v>80</v>
      </c>
      <c r="B15" s="118" t="s">
        <v>122</v>
      </c>
      <c r="C15" s="119">
        <f>G15+K15</f>
        <v>5304.2</v>
      </c>
      <c r="D15" s="119">
        <f t="shared" ref="D15:D21" si="2">H15+L15</f>
        <v>3997.5</v>
      </c>
      <c r="E15" s="119">
        <f t="shared" si="0"/>
        <v>75.364805248670862</v>
      </c>
      <c r="F15" s="119"/>
      <c r="G15" s="119">
        <v>5304.2</v>
      </c>
      <c r="H15" s="119">
        <v>3997.5</v>
      </c>
      <c r="I15" s="119">
        <f t="shared" si="1"/>
        <v>75.364805248670862</v>
      </c>
      <c r="J15" s="119"/>
      <c r="K15" s="119"/>
      <c r="L15" s="119"/>
      <c r="M15" s="151"/>
      <c r="N15" s="78"/>
    </row>
    <row r="16" spans="1:23" s="59" customFormat="1" ht="59.25" customHeight="1">
      <c r="A16" s="117" t="s">
        <v>75</v>
      </c>
      <c r="B16" s="118" t="s">
        <v>21</v>
      </c>
      <c r="C16" s="119">
        <f>G16+K16-10508.9</f>
        <v>181382.5</v>
      </c>
      <c r="D16" s="119">
        <f>H16+L16-8488.8</f>
        <v>147760.20000000001</v>
      </c>
      <c r="E16" s="119">
        <f t="shared" si="0"/>
        <v>81.463316472096267</v>
      </c>
      <c r="F16" s="119"/>
      <c r="G16" s="119">
        <v>54244.9</v>
      </c>
      <c r="H16" s="119">
        <v>45882.9</v>
      </c>
      <c r="I16" s="119">
        <f t="shared" si="1"/>
        <v>84.584725937369228</v>
      </c>
      <c r="J16" s="119"/>
      <c r="K16" s="119">
        <v>137646.5</v>
      </c>
      <c r="L16" s="119">
        <v>110366.1</v>
      </c>
      <c r="M16" s="151">
        <f t="shared" ref="M16:M21" si="3">L16/K16*100</f>
        <v>80.180825520445495</v>
      </c>
      <c r="N16" s="153"/>
    </row>
    <row r="17" spans="1:14" s="59" customFormat="1" ht="15.75" customHeight="1">
      <c r="A17" s="117" t="s">
        <v>53</v>
      </c>
      <c r="B17" s="118" t="s">
        <v>24</v>
      </c>
      <c r="C17" s="119">
        <f t="shared" ref="C17:C21" si="4">G17+K17</f>
        <v>46.2</v>
      </c>
      <c r="D17" s="119">
        <f t="shared" si="2"/>
        <v>0</v>
      </c>
      <c r="E17" s="119">
        <f t="shared" si="0"/>
        <v>0</v>
      </c>
      <c r="F17" s="119"/>
      <c r="G17" s="119">
        <v>46.2</v>
      </c>
      <c r="H17" s="119">
        <v>0</v>
      </c>
      <c r="I17" s="119">
        <f t="shared" si="1"/>
        <v>0</v>
      </c>
      <c r="J17" s="119"/>
      <c r="K17" s="119"/>
      <c r="L17" s="119"/>
      <c r="M17" s="151"/>
      <c r="N17" s="78"/>
    </row>
    <row r="18" spans="1:14" s="59" customFormat="1" ht="47.25" customHeight="1">
      <c r="A18" s="117" t="s">
        <v>64</v>
      </c>
      <c r="B18" s="118" t="s">
        <v>60</v>
      </c>
      <c r="C18" s="119">
        <f t="shared" si="4"/>
        <v>32704.6</v>
      </c>
      <c r="D18" s="119">
        <f t="shared" si="2"/>
        <v>25828</v>
      </c>
      <c r="E18" s="119">
        <f t="shared" si="0"/>
        <v>78.973600044030519</v>
      </c>
      <c r="F18" s="119"/>
      <c r="G18" s="119">
        <v>31586</v>
      </c>
      <c r="H18" s="119">
        <v>24885.4</v>
      </c>
      <c r="I18" s="119">
        <f t="shared" si="1"/>
        <v>78.786171088456911</v>
      </c>
      <c r="J18" s="119"/>
      <c r="K18" s="119">
        <v>1118.5999999999999</v>
      </c>
      <c r="L18" s="119">
        <v>942.6</v>
      </c>
      <c r="M18" s="151">
        <f t="shared" si="3"/>
        <v>84.266046844269624</v>
      </c>
      <c r="N18" s="153"/>
    </row>
    <row r="19" spans="1:14" s="59" customFormat="1" ht="27" customHeight="1">
      <c r="A19" s="117" t="s">
        <v>18</v>
      </c>
      <c r="B19" s="118" t="s">
        <v>63</v>
      </c>
      <c r="C19" s="119">
        <f t="shared" si="4"/>
        <v>4447.5</v>
      </c>
      <c r="D19" s="119">
        <f t="shared" si="2"/>
        <v>4430.8999999999996</v>
      </c>
      <c r="E19" s="119">
        <f t="shared" si="0"/>
        <v>99.626756604834171</v>
      </c>
      <c r="F19" s="119"/>
      <c r="G19" s="119">
        <v>3964.5</v>
      </c>
      <c r="H19" s="119">
        <v>3947.9</v>
      </c>
      <c r="I19" s="119">
        <f t="shared" si="1"/>
        <v>99.581283894564265</v>
      </c>
      <c r="J19" s="119"/>
      <c r="K19" s="119">
        <v>483</v>
      </c>
      <c r="L19" s="119">
        <v>483</v>
      </c>
      <c r="M19" s="151">
        <f t="shared" si="3"/>
        <v>100</v>
      </c>
      <c r="N19" s="153"/>
    </row>
    <row r="20" spans="1:14" s="59" customFormat="1">
      <c r="A20" s="117" t="s">
        <v>26</v>
      </c>
      <c r="B20" s="118" t="s">
        <v>8</v>
      </c>
      <c r="C20" s="119">
        <f t="shared" si="4"/>
        <v>1863</v>
      </c>
      <c r="D20" s="119">
        <f t="shared" si="2"/>
        <v>0</v>
      </c>
      <c r="E20" s="119">
        <f t="shared" si="0"/>
        <v>0</v>
      </c>
      <c r="F20" s="119"/>
      <c r="G20" s="119">
        <v>1000</v>
      </c>
      <c r="H20" s="119">
        <v>0</v>
      </c>
      <c r="I20" s="119">
        <f t="shared" si="1"/>
        <v>0</v>
      </c>
      <c r="J20" s="119"/>
      <c r="K20" s="119">
        <v>863</v>
      </c>
      <c r="L20" s="119">
        <v>0</v>
      </c>
      <c r="M20" s="151">
        <f t="shared" si="3"/>
        <v>0</v>
      </c>
      <c r="N20" s="153"/>
    </row>
    <row r="21" spans="1:14" s="59" customFormat="1">
      <c r="A21" s="117" t="s">
        <v>1</v>
      </c>
      <c r="B21" s="118" t="s">
        <v>44</v>
      </c>
      <c r="C21" s="119">
        <f t="shared" si="4"/>
        <v>26537.599999999999</v>
      </c>
      <c r="D21" s="119">
        <f t="shared" si="2"/>
        <v>19656.2</v>
      </c>
      <c r="E21" s="119">
        <f t="shared" ref="E21:E33" si="5">D21/C21*100</f>
        <v>74.069245146509104</v>
      </c>
      <c r="F21" s="119"/>
      <c r="G21" s="119">
        <v>18365.2</v>
      </c>
      <c r="H21" s="119">
        <v>13291.9</v>
      </c>
      <c r="I21" s="119">
        <f t="shared" ref="I21:I29" si="6">H21/G21*100</f>
        <v>72.375470999499044</v>
      </c>
      <c r="J21" s="119"/>
      <c r="K21" s="119">
        <v>8172.4</v>
      </c>
      <c r="L21" s="119">
        <v>6364.3</v>
      </c>
      <c r="M21" s="151">
        <f t="shared" si="3"/>
        <v>77.875532279379371</v>
      </c>
      <c r="N21" s="153"/>
    </row>
    <row r="22" spans="1:14" s="80" customFormat="1" ht="22.5" customHeight="1">
      <c r="A22" s="120" t="s">
        <v>2</v>
      </c>
      <c r="B22" s="121" t="s">
        <v>23</v>
      </c>
      <c r="C22" s="111">
        <f>G22+K22</f>
        <v>2791.4</v>
      </c>
      <c r="D22" s="111">
        <f>H22+L22</f>
        <v>2036.4</v>
      </c>
      <c r="E22" s="111">
        <f t="shared" si="5"/>
        <v>72.952640252203196</v>
      </c>
      <c r="F22" s="75">
        <f>D22*100/D11</f>
        <v>0.13416676961087093</v>
      </c>
      <c r="G22" s="111">
        <v>0</v>
      </c>
      <c r="H22" s="111">
        <v>0</v>
      </c>
      <c r="I22" s="111">
        <v>0</v>
      </c>
      <c r="J22" s="75">
        <f>H22*100/H11</f>
        <v>0</v>
      </c>
      <c r="K22" s="111">
        <f>K23</f>
        <v>2791.4</v>
      </c>
      <c r="L22" s="111">
        <f>L23</f>
        <v>2036.4</v>
      </c>
      <c r="M22" s="151">
        <f t="shared" ref="M22:M33" si="7">L22/K22*100</f>
        <v>72.952640252203196</v>
      </c>
      <c r="N22" s="75">
        <f>L22*100/L11</f>
        <v>0.58217704597466202</v>
      </c>
    </row>
    <row r="23" spans="1:14" s="59" customFormat="1" ht="27.75" customHeight="1">
      <c r="A23" s="122" t="s">
        <v>41</v>
      </c>
      <c r="B23" s="118" t="s">
        <v>66</v>
      </c>
      <c r="C23" s="119">
        <f t="shared" ref="C23:C33" si="8">G23+K23</f>
        <v>2791.4</v>
      </c>
      <c r="D23" s="119">
        <f t="shared" ref="D23:D33" si="9">H23+L23</f>
        <v>2036.4</v>
      </c>
      <c r="E23" s="119">
        <f t="shared" si="5"/>
        <v>72.952640252203196</v>
      </c>
      <c r="F23" s="119"/>
      <c r="G23" s="119"/>
      <c r="H23" s="119"/>
      <c r="I23" s="119"/>
      <c r="J23" s="119"/>
      <c r="K23" s="119">
        <v>2791.4</v>
      </c>
      <c r="L23" s="119">
        <v>2036.4</v>
      </c>
      <c r="M23" s="152">
        <f t="shared" si="7"/>
        <v>72.952640252203196</v>
      </c>
      <c r="N23" s="153"/>
    </row>
    <row r="24" spans="1:14" s="80" customFormat="1" ht="41.25" customHeight="1">
      <c r="A24" s="120" t="s">
        <v>31</v>
      </c>
      <c r="B24" s="121" t="s">
        <v>97</v>
      </c>
      <c r="C24" s="111">
        <f>G24+K24</f>
        <v>4822.5</v>
      </c>
      <c r="D24" s="111">
        <f t="shared" si="9"/>
        <v>2936.7</v>
      </c>
      <c r="E24" s="111">
        <f t="shared" si="5"/>
        <v>60.895800933125969</v>
      </c>
      <c r="F24" s="75">
        <f>D24*100/D11</f>
        <v>0.19348239654107477</v>
      </c>
      <c r="G24" s="111">
        <f>G25</f>
        <v>3728.7</v>
      </c>
      <c r="H24" s="111">
        <f>H25</f>
        <v>2327.9</v>
      </c>
      <c r="I24" s="111">
        <f t="shared" si="6"/>
        <v>62.431946791106832</v>
      </c>
      <c r="J24" s="75">
        <f>H24*100/H11</f>
        <v>0.19408767537008309</v>
      </c>
      <c r="K24" s="111">
        <f>K25+K26</f>
        <v>1093.8</v>
      </c>
      <c r="L24" s="111">
        <f>L25+L26</f>
        <v>608.79999999999995</v>
      </c>
      <c r="M24" s="151">
        <f t="shared" si="7"/>
        <v>55.659169866520386</v>
      </c>
      <c r="N24" s="75">
        <f>L24*100/L11</f>
        <v>0.17404703672626898</v>
      </c>
    </row>
    <row r="25" spans="1:14" s="59" customFormat="1" ht="50.25" customHeight="1">
      <c r="A25" s="122" t="s">
        <v>115</v>
      </c>
      <c r="B25" s="118" t="s">
        <v>105</v>
      </c>
      <c r="C25" s="119">
        <f>G25+K25</f>
        <v>4820.2</v>
      </c>
      <c r="D25" s="119">
        <f t="shared" si="9"/>
        <v>2936.7</v>
      </c>
      <c r="E25" s="119">
        <f t="shared" si="5"/>
        <v>60.924857889714126</v>
      </c>
      <c r="F25" s="119"/>
      <c r="G25" s="119">
        <v>3728.7</v>
      </c>
      <c r="H25" s="119">
        <v>2327.9</v>
      </c>
      <c r="I25" s="119">
        <f t="shared" si="6"/>
        <v>62.431946791106832</v>
      </c>
      <c r="J25" s="119"/>
      <c r="K25" s="119">
        <v>1091.5</v>
      </c>
      <c r="L25" s="119">
        <v>608.79999999999995</v>
      </c>
      <c r="M25" s="152">
        <f t="shared" si="7"/>
        <v>55.776454420522214</v>
      </c>
      <c r="N25" s="153"/>
    </row>
    <row r="26" spans="1:14" s="59" customFormat="1" ht="19.5" customHeight="1">
      <c r="A26" s="131" t="s">
        <v>248</v>
      </c>
      <c r="B26" s="118" t="s">
        <v>247</v>
      </c>
      <c r="C26" s="119">
        <f>G26+K26</f>
        <v>2.2999999999999998</v>
      </c>
      <c r="D26" s="119">
        <f t="shared" si="9"/>
        <v>0</v>
      </c>
      <c r="E26" s="119">
        <f t="shared" si="5"/>
        <v>0</v>
      </c>
      <c r="F26" s="119"/>
      <c r="G26" s="119"/>
      <c r="H26" s="119"/>
      <c r="I26" s="119" t="e">
        <f t="shared" si="6"/>
        <v>#DIV/0!</v>
      </c>
      <c r="J26" s="119"/>
      <c r="K26" s="119">
        <v>2.2999999999999998</v>
      </c>
      <c r="L26" s="119">
        <v>0</v>
      </c>
      <c r="M26" s="152">
        <f t="shared" si="7"/>
        <v>0</v>
      </c>
      <c r="N26" s="153"/>
    </row>
    <row r="27" spans="1:14" s="80" customFormat="1" ht="21" customHeight="1">
      <c r="A27" s="120" t="s">
        <v>89</v>
      </c>
      <c r="B27" s="121" t="s">
        <v>39</v>
      </c>
      <c r="C27" s="111">
        <f t="shared" si="8"/>
        <v>84648.3</v>
      </c>
      <c r="D27" s="111">
        <f t="shared" si="9"/>
        <v>55876.5</v>
      </c>
      <c r="E27" s="111">
        <f t="shared" si="5"/>
        <v>66.010185674136395</v>
      </c>
      <c r="F27" s="75">
        <f>D27*100/D11</f>
        <v>3.6813835701050035</v>
      </c>
      <c r="G27" s="111">
        <f>G28+G29+G31+G32+G33+G34</f>
        <v>11518.9</v>
      </c>
      <c r="H27" s="111">
        <f>H28+H29+H31+H32+H33+H34</f>
        <v>8489.2000000000007</v>
      </c>
      <c r="I27" s="111">
        <f t="shared" si="6"/>
        <v>73.698009358532516</v>
      </c>
      <c r="J27" s="75">
        <f>H27*100/H11</f>
        <v>0.70778345021337241</v>
      </c>
      <c r="K27" s="111">
        <f>K28+K29+K31+K32+K33+K34+K30</f>
        <v>73129.400000000009</v>
      </c>
      <c r="L27" s="111">
        <f>L28+L29+L31+L32+L33+L34+L30</f>
        <v>47387.299999999996</v>
      </c>
      <c r="M27" s="151">
        <f t="shared" si="7"/>
        <v>64.799246267575001</v>
      </c>
      <c r="N27" s="75">
        <f>L27*100/L11</f>
        <v>13.54733762066151</v>
      </c>
    </row>
    <row r="28" spans="1:14" s="59" customFormat="1">
      <c r="A28" s="122" t="s">
        <v>100</v>
      </c>
      <c r="B28" s="118" t="s">
        <v>72</v>
      </c>
      <c r="C28" s="119">
        <f t="shared" si="8"/>
        <v>484.9</v>
      </c>
      <c r="D28" s="119">
        <f t="shared" si="9"/>
        <v>332.1</v>
      </c>
      <c r="E28" s="119">
        <f t="shared" si="5"/>
        <v>68.488348113013004</v>
      </c>
      <c r="F28" s="119"/>
      <c r="G28" s="119"/>
      <c r="H28" s="119"/>
      <c r="I28" s="119"/>
      <c r="J28" s="119"/>
      <c r="K28" s="119">
        <v>484.9</v>
      </c>
      <c r="L28" s="119">
        <v>332.1</v>
      </c>
      <c r="M28" s="152">
        <f t="shared" si="7"/>
        <v>68.488348113013004</v>
      </c>
      <c r="N28" s="153"/>
    </row>
    <row r="29" spans="1:14" s="59" customFormat="1">
      <c r="A29" s="122" t="s">
        <v>121</v>
      </c>
      <c r="B29" s="118" t="s">
        <v>110</v>
      </c>
      <c r="C29" s="119">
        <f t="shared" si="8"/>
        <v>1903.5</v>
      </c>
      <c r="D29" s="119">
        <f t="shared" si="9"/>
        <v>1231.4000000000001</v>
      </c>
      <c r="E29" s="119">
        <f t="shared" si="5"/>
        <v>64.691358024691354</v>
      </c>
      <c r="F29" s="119"/>
      <c r="G29" s="119">
        <v>1903.5</v>
      </c>
      <c r="H29" s="119">
        <v>1231.4000000000001</v>
      </c>
      <c r="I29" s="119">
        <f t="shared" si="6"/>
        <v>64.691358024691354</v>
      </c>
      <c r="J29" s="119"/>
      <c r="K29" s="119"/>
      <c r="L29" s="119"/>
      <c r="M29" s="152"/>
      <c r="N29" s="153"/>
    </row>
    <row r="30" spans="1:14" s="59" customFormat="1">
      <c r="A30" s="122" t="s">
        <v>245</v>
      </c>
      <c r="B30" s="118" t="s">
        <v>244</v>
      </c>
      <c r="C30" s="119">
        <f t="shared" si="8"/>
        <v>0</v>
      </c>
      <c r="D30" s="119">
        <f t="shared" si="9"/>
        <v>0</v>
      </c>
      <c r="E30" s="119" t="e">
        <f t="shared" si="5"/>
        <v>#DIV/0!</v>
      </c>
      <c r="F30" s="119"/>
      <c r="G30" s="119"/>
      <c r="H30" s="119"/>
      <c r="I30" s="119"/>
      <c r="J30" s="119"/>
      <c r="K30" s="119"/>
      <c r="L30" s="119"/>
      <c r="M30" s="152"/>
      <c r="N30" s="153"/>
    </row>
    <row r="31" spans="1:14" s="59" customFormat="1">
      <c r="A31" s="122" t="s">
        <v>55</v>
      </c>
      <c r="B31" s="118" t="s">
        <v>10</v>
      </c>
      <c r="C31" s="119">
        <f t="shared" si="8"/>
        <v>429.8</v>
      </c>
      <c r="D31" s="119">
        <f t="shared" si="9"/>
        <v>302.8</v>
      </c>
      <c r="E31" s="119">
        <f t="shared" si="5"/>
        <v>70.451372731503028</v>
      </c>
      <c r="F31" s="119"/>
      <c r="G31" s="119"/>
      <c r="H31" s="119"/>
      <c r="I31" s="119"/>
      <c r="J31" s="119"/>
      <c r="K31" s="119">
        <v>429.8</v>
      </c>
      <c r="L31" s="119">
        <v>302.8</v>
      </c>
      <c r="M31" s="152">
        <f t="shared" si="7"/>
        <v>70.451372731503028</v>
      </c>
      <c r="N31" s="153"/>
    </row>
    <row r="32" spans="1:14" s="59" customFormat="1">
      <c r="A32" s="122" t="s">
        <v>74</v>
      </c>
      <c r="B32" s="118" t="s">
        <v>13</v>
      </c>
      <c r="C32" s="119">
        <f t="shared" si="8"/>
        <v>970.3</v>
      </c>
      <c r="D32" s="119">
        <f t="shared" si="9"/>
        <v>733.7</v>
      </c>
      <c r="E32" s="119">
        <f t="shared" si="5"/>
        <v>75.615788931258379</v>
      </c>
      <c r="F32" s="119"/>
      <c r="G32" s="119"/>
      <c r="H32" s="119"/>
      <c r="I32" s="119"/>
      <c r="J32" s="119"/>
      <c r="K32" s="119">
        <v>970.3</v>
      </c>
      <c r="L32" s="119">
        <v>733.7</v>
      </c>
      <c r="M32" s="152">
        <f t="shared" si="7"/>
        <v>75.615788931258379</v>
      </c>
      <c r="N32" s="153"/>
    </row>
    <row r="33" spans="1:14" s="59" customFormat="1">
      <c r="A33" s="122" t="s">
        <v>32</v>
      </c>
      <c r="B33" s="118" t="s">
        <v>16</v>
      </c>
      <c r="C33" s="119">
        <f t="shared" si="8"/>
        <v>69239.600000000006</v>
      </c>
      <c r="D33" s="119">
        <f t="shared" si="9"/>
        <v>44493.599999999999</v>
      </c>
      <c r="E33" s="119">
        <f t="shared" si="5"/>
        <v>64.260336570401904</v>
      </c>
      <c r="F33" s="119"/>
      <c r="G33" s="119"/>
      <c r="H33" s="119"/>
      <c r="I33" s="119"/>
      <c r="J33" s="119"/>
      <c r="K33" s="119">
        <v>69239.600000000006</v>
      </c>
      <c r="L33" s="119">
        <v>44493.599999999999</v>
      </c>
      <c r="M33" s="152">
        <f t="shared" si="7"/>
        <v>64.260336570401904</v>
      </c>
      <c r="N33" s="153"/>
    </row>
    <row r="34" spans="1:14" s="59" customFormat="1" ht="28.5" customHeight="1">
      <c r="A34" s="122" t="s">
        <v>35</v>
      </c>
      <c r="B34" s="118" t="s">
        <v>96</v>
      </c>
      <c r="C34" s="119">
        <f t="shared" ref="C34:C41" si="10">G34+K34</f>
        <v>11620.199999999999</v>
      </c>
      <c r="D34" s="119">
        <f t="shared" ref="D34:D41" si="11">H34+L34</f>
        <v>8782.9</v>
      </c>
      <c r="E34" s="119">
        <f t="shared" ref="E34:E40" si="12">D34/C34*100</f>
        <v>75.583036436550145</v>
      </c>
      <c r="F34" s="119"/>
      <c r="G34" s="119">
        <v>9615.4</v>
      </c>
      <c r="H34" s="119">
        <v>7257.8</v>
      </c>
      <c r="I34" s="119">
        <f t="shared" ref="I34:I40" si="13">H34/G34*100</f>
        <v>75.480999230401238</v>
      </c>
      <c r="J34" s="119"/>
      <c r="K34" s="119">
        <v>2004.8</v>
      </c>
      <c r="L34" s="119">
        <v>1525.1</v>
      </c>
      <c r="M34" s="152">
        <f t="shared" ref="M34:M39" si="14">L34/K34*100</f>
        <v>76.072426177174776</v>
      </c>
      <c r="N34" s="153"/>
    </row>
    <row r="35" spans="1:14" s="80" customFormat="1" ht="27" customHeight="1">
      <c r="A35" s="120" t="s">
        <v>109</v>
      </c>
      <c r="B35" s="121" t="s">
        <v>108</v>
      </c>
      <c r="C35" s="111">
        <f t="shared" si="10"/>
        <v>207825.90000000002</v>
      </c>
      <c r="D35" s="111">
        <f t="shared" si="11"/>
        <v>104074.9</v>
      </c>
      <c r="E35" s="111">
        <f t="shared" si="12"/>
        <v>50.077925802318177</v>
      </c>
      <c r="F35" s="75">
        <f>D35*100/D11</f>
        <v>6.8569009676755206</v>
      </c>
      <c r="G35" s="111">
        <f>G36+G37+G38</f>
        <v>0</v>
      </c>
      <c r="H35" s="111">
        <f>H36+H37+H38</f>
        <v>0</v>
      </c>
      <c r="I35" s="111">
        <v>0</v>
      </c>
      <c r="J35" s="75">
        <f>H35*100/H11</f>
        <v>0</v>
      </c>
      <c r="K35" s="111">
        <f>K36+K37+K38</f>
        <v>207825.90000000002</v>
      </c>
      <c r="L35" s="111">
        <f>L36+L37+L38</f>
        <v>104074.9</v>
      </c>
      <c r="M35" s="151">
        <f t="shared" si="14"/>
        <v>50.077925802318177</v>
      </c>
      <c r="N35" s="75">
        <f>L35*100/L11</f>
        <v>29.753495306476307</v>
      </c>
    </row>
    <row r="36" spans="1:14" s="59" customFormat="1">
      <c r="A36" s="122" t="s">
        <v>15</v>
      </c>
      <c r="B36" s="118" t="s">
        <v>112</v>
      </c>
      <c r="C36" s="119">
        <f t="shared" si="10"/>
        <v>148948.4</v>
      </c>
      <c r="D36" s="119">
        <f t="shared" si="11"/>
        <v>80400.399999999994</v>
      </c>
      <c r="E36" s="119">
        <f t="shared" si="12"/>
        <v>53.978693292442216</v>
      </c>
      <c r="F36" s="119"/>
      <c r="G36" s="119"/>
      <c r="H36" s="119"/>
      <c r="I36" s="119"/>
      <c r="J36" s="119"/>
      <c r="K36" s="119">
        <v>148948.4</v>
      </c>
      <c r="L36" s="119">
        <v>80400.399999999994</v>
      </c>
      <c r="M36" s="152">
        <f t="shared" si="14"/>
        <v>53.978693292442216</v>
      </c>
      <c r="N36" s="153"/>
    </row>
    <row r="37" spans="1:14" s="59" customFormat="1">
      <c r="A37" s="122" t="s">
        <v>118</v>
      </c>
      <c r="B37" s="118" t="s">
        <v>9</v>
      </c>
      <c r="C37" s="119">
        <f t="shared" si="10"/>
        <v>37703.300000000003</v>
      </c>
      <c r="D37" s="119">
        <f t="shared" si="11"/>
        <v>8651.2000000000007</v>
      </c>
      <c r="E37" s="119">
        <f t="shared" si="12"/>
        <v>22.945471616542847</v>
      </c>
      <c r="F37" s="119"/>
      <c r="G37" s="119"/>
      <c r="H37" s="119"/>
      <c r="I37" s="119"/>
      <c r="J37" s="119"/>
      <c r="K37" s="119">
        <v>37703.300000000003</v>
      </c>
      <c r="L37" s="119">
        <v>8651.2000000000007</v>
      </c>
      <c r="M37" s="152">
        <f t="shared" si="14"/>
        <v>22.945471616542847</v>
      </c>
      <c r="N37" s="153"/>
    </row>
    <row r="38" spans="1:14" s="59" customFormat="1">
      <c r="A38" s="122" t="s">
        <v>106</v>
      </c>
      <c r="B38" s="118" t="s">
        <v>12</v>
      </c>
      <c r="C38" s="119">
        <f t="shared" si="10"/>
        <v>21174.2</v>
      </c>
      <c r="D38" s="119">
        <f t="shared" si="11"/>
        <v>15023.3</v>
      </c>
      <c r="E38" s="119">
        <f t="shared" si="12"/>
        <v>70.950968631636613</v>
      </c>
      <c r="F38" s="119"/>
      <c r="G38" s="119"/>
      <c r="H38" s="119"/>
      <c r="I38" s="119"/>
      <c r="J38" s="119"/>
      <c r="K38" s="119">
        <v>21174.2</v>
      </c>
      <c r="L38" s="119">
        <v>15023.3</v>
      </c>
      <c r="M38" s="152">
        <f t="shared" si="14"/>
        <v>70.950968631636613</v>
      </c>
      <c r="N38" s="153"/>
    </row>
    <row r="39" spans="1:14" s="80" customFormat="1" ht="21.75" customHeight="1">
      <c r="A39" s="120" t="s">
        <v>124</v>
      </c>
      <c r="B39" s="121" t="s">
        <v>120</v>
      </c>
      <c r="C39" s="111">
        <f>G39+K39</f>
        <v>1112036.6000000001</v>
      </c>
      <c r="D39" s="111">
        <f t="shared" si="11"/>
        <v>957873.7</v>
      </c>
      <c r="E39" s="111">
        <f t="shared" si="12"/>
        <v>86.136886142056824</v>
      </c>
      <c r="F39" s="75">
        <f>D39*100/D11</f>
        <v>63.108829318509379</v>
      </c>
      <c r="G39" s="111">
        <f>G40+G41+G42+G43</f>
        <v>1111448.6000000001</v>
      </c>
      <c r="H39" s="111">
        <f>H40+H41+H42+H43</f>
        <v>957624.29999999993</v>
      </c>
      <c r="I39" s="111">
        <f t="shared" si="13"/>
        <v>86.160016756510359</v>
      </c>
      <c r="J39" s="75">
        <f>H39*100/H11</f>
        <v>79.841519938529601</v>
      </c>
      <c r="K39" s="111">
        <f>K40+K41+K42+K43</f>
        <v>588</v>
      </c>
      <c r="L39" s="111">
        <f>L40+L41+L42+L43</f>
        <v>249.4</v>
      </c>
      <c r="M39" s="151">
        <f t="shared" si="14"/>
        <v>42.414965986394563</v>
      </c>
      <c r="N39" s="75">
        <f>L39*100/L11</f>
        <v>7.1299820892791549E-2</v>
      </c>
    </row>
    <row r="40" spans="1:14" s="59" customFormat="1">
      <c r="A40" s="122" t="s">
        <v>51</v>
      </c>
      <c r="B40" s="118" t="s">
        <v>123</v>
      </c>
      <c r="C40" s="119">
        <f t="shared" si="10"/>
        <v>265456</v>
      </c>
      <c r="D40" s="119">
        <f t="shared" si="11"/>
        <v>235919.8</v>
      </c>
      <c r="E40" s="119">
        <f t="shared" si="12"/>
        <v>88.873410282683381</v>
      </c>
      <c r="F40" s="119"/>
      <c r="G40" s="119">
        <v>265456</v>
      </c>
      <c r="H40" s="119">
        <v>235919.8</v>
      </c>
      <c r="I40" s="119">
        <f t="shared" si="13"/>
        <v>88.873410282683381</v>
      </c>
      <c r="J40" s="119"/>
      <c r="K40" s="119"/>
      <c r="L40" s="119"/>
      <c r="M40" s="152"/>
      <c r="N40" s="78"/>
    </row>
    <row r="41" spans="1:14" s="59" customFormat="1">
      <c r="A41" s="122" t="s">
        <v>43</v>
      </c>
      <c r="B41" s="118" t="s">
        <v>22</v>
      </c>
      <c r="C41" s="119">
        <f t="shared" si="10"/>
        <v>794743.1</v>
      </c>
      <c r="D41" s="119">
        <f t="shared" si="11"/>
        <v>675977.2</v>
      </c>
      <c r="E41" s="119">
        <f t="shared" ref="E41:E45" si="15">D41/C41*100</f>
        <v>85.056064028740849</v>
      </c>
      <c r="F41" s="119"/>
      <c r="G41" s="119">
        <v>794743.1</v>
      </c>
      <c r="H41" s="119">
        <v>675977.2</v>
      </c>
      <c r="I41" s="119">
        <f t="shared" ref="I41:I45" si="16">H41/G41*100</f>
        <v>85.056064028740849</v>
      </c>
      <c r="J41" s="119"/>
      <c r="K41" s="119"/>
      <c r="L41" s="119"/>
      <c r="M41" s="152"/>
      <c r="N41" s="78"/>
    </row>
    <row r="42" spans="1:14" s="59" customFormat="1" ht="24">
      <c r="A42" s="122" t="s">
        <v>5</v>
      </c>
      <c r="B42" s="118" t="s">
        <v>94</v>
      </c>
      <c r="C42" s="119">
        <f t="shared" ref="C42:C45" si="17">G42+K42</f>
        <v>7848.4</v>
      </c>
      <c r="D42" s="119">
        <f t="shared" ref="D42:D45" si="18">H42+L42</f>
        <v>7078.5</v>
      </c>
      <c r="E42" s="119">
        <f t="shared" si="15"/>
        <v>90.190357270271647</v>
      </c>
      <c r="F42" s="119"/>
      <c r="G42" s="119">
        <v>7260.4</v>
      </c>
      <c r="H42" s="119">
        <v>6829.1</v>
      </c>
      <c r="I42" s="119">
        <f t="shared" si="16"/>
        <v>94.059555947330736</v>
      </c>
      <c r="J42" s="119"/>
      <c r="K42" s="119">
        <v>588</v>
      </c>
      <c r="L42" s="119">
        <v>249.4</v>
      </c>
      <c r="M42" s="152">
        <f t="shared" ref="M42:M45" si="19">L42/K42*100</f>
        <v>42.414965986394563</v>
      </c>
      <c r="N42" s="153"/>
    </row>
    <row r="43" spans="1:14" s="59" customFormat="1">
      <c r="A43" s="122" t="s">
        <v>45</v>
      </c>
      <c r="B43" s="118" t="s">
        <v>102</v>
      </c>
      <c r="C43" s="119">
        <f t="shared" si="17"/>
        <v>43989.1</v>
      </c>
      <c r="D43" s="119">
        <f t="shared" si="18"/>
        <v>38898.199999999997</v>
      </c>
      <c r="E43" s="119">
        <f t="shared" si="15"/>
        <v>88.426905756198693</v>
      </c>
      <c r="F43" s="119"/>
      <c r="G43" s="119">
        <v>43989.1</v>
      </c>
      <c r="H43" s="119">
        <v>38898.199999999997</v>
      </c>
      <c r="I43" s="119">
        <f t="shared" si="16"/>
        <v>88.426905756198693</v>
      </c>
      <c r="J43" s="119"/>
      <c r="K43" s="119"/>
      <c r="L43" s="119"/>
      <c r="M43" s="152"/>
      <c r="N43" s="78"/>
    </row>
    <row r="44" spans="1:14" s="80" customFormat="1" ht="21.75" customHeight="1">
      <c r="A44" s="120" t="s">
        <v>4</v>
      </c>
      <c r="B44" s="121" t="s">
        <v>62</v>
      </c>
      <c r="C44" s="111">
        <f>G44+K44</f>
        <v>106861.2</v>
      </c>
      <c r="D44" s="111">
        <f>H44+L44</f>
        <v>81183.5</v>
      </c>
      <c r="E44" s="111">
        <f t="shared" si="15"/>
        <v>75.970979176726445</v>
      </c>
      <c r="F44" s="75">
        <f>D44*100/D11</f>
        <v>5.3487173152151541</v>
      </c>
      <c r="G44" s="111">
        <f>G45+G46</f>
        <v>43060.899999999994</v>
      </c>
      <c r="H44" s="111">
        <f>H45+H46</f>
        <v>35046.300000000003</v>
      </c>
      <c r="I44" s="111">
        <f t="shared" si="16"/>
        <v>81.387755481190609</v>
      </c>
      <c r="J44" s="75">
        <f>H44*100/H11</f>
        <v>2.9219704013585392</v>
      </c>
      <c r="K44" s="111">
        <f>K45+K46</f>
        <v>63800.3</v>
      </c>
      <c r="L44" s="111">
        <f>L45+L46</f>
        <v>46137.2</v>
      </c>
      <c r="M44" s="151">
        <f>L44/K44*100</f>
        <v>72.315020462286213</v>
      </c>
      <c r="N44" s="75">
        <f>L44*100/L11</f>
        <v>13.189952271431043</v>
      </c>
    </row>
    <row r="45" spans="1:14" s="59" customFormat="1">
      <c r="A45" s="122" t="s">
        <v>7</v>
      </c>
      <c r="B45" s="118" t="s">
        <v>67</v>
      </c>
      <c r="C45" s="119">
        <f t="shared" si="17"/>
        <v>88377.600000000006</v>
      </c>
      <c r="D45" s="119">
        <f t="shared" si="18"/>
        <v>65807.899999999994</v>
      </c>
      <c r="E45" s="119">
        <f t="shared" si="15"/>
        <v>74.46219404011876</v>
      </c>
      <c r="F45" s="119"/>
      <c r="G45" s="119">
        <v>24577.3</v>
      </c>
      <c r="H45" s="119">
        <v>19670.7</v>
      </c>
      <c r="I45" s="119">
        <f t="shared" si="16"/>
        <v>80.036049525375034</v>
      </c>
      <c r="J45" s="119"/>
      <c r="K45" s="119">
        <v>63800.3</v>
      </c>
      <c r="L45" s="119">
        <v>46137.2</v>
      </c>
      <c r="M45" s="152">
        <f t="shared" si="19"/>
        <v>72.315020462286213</v>
      </c>
      <c r="N45" s="153"/>
    </row>
    <row r="46" spans="1:14" s="59" customFormat="1" ht="27" customHeight="1">
      <c r="A46" s="122" t="s">
        <v>98</v>
      </c>
      <c r="B46" s="118" t="s">
        <v>101</v>
      </c>
      <c r="C46" s="119">
        <f t="shared" ref="C46:C53" si="20">G46+K46</f>
        <v>18483.599999999999</v>
      </c>
      <c r="D46" s="119">
        <f t="shared" ref="D46:D53" si="21">H46+L46</f>
        <v>15375.6</v>
      </c>
      <c r="E46" s="119">
        <f t="shared" ref="E46:E53" si="22">D46/C46*100</f>
        <v>83.185093812893598</v>
      </c>
      <c r="F46" s="119"/>
      <c r="G46" s="119">
        <v>18483.599999999999</v>
      </c>
      <c r="H46" s="119">
        <v>15375.6</v>
      </c>
      <c r="I46" s="119">
        <f t="shared" ref="I46:I53" si="23">H46/G46*100</f>
        <v>83.185093812893598</v>
      </c>
      <c r="J46" s="119"/>
      <c r="K46" s="119"/>
      <c r="L46" s="119"/>
      <c r="M46" s="152"/>
      <c r="N46" s="78"/>
    </row>
    <row r="47" spans="1:14" s="80" customFormat="1" ht="24" customHeight="1">
      <c r="A47" s="120" t="s">
        <v>0</v>
      </c>
      <c r="B47" s="121" t="s">
        <v>113</v>
      </c>
      <c r="C47" s="111">
        <f t="shared" si="20"/>
        <v>97707.3</v>
      </c>
      <c r="D47" s="111">
        <f t="shared" si="21"/>
        <v>87588.500000000015</v>
      </c>
      <c r="E47" s="111">
        <f t="shared" si="22"/>
        <v>89.643762543842698</v>
      </c>
      <c r="F47" s="75">
        <f>D47*100/D11</f>
        <v>5.7707061972410978</v>
      </c>
      <c r="G47" s="111">
        <f>G48+G49+G50+G51</f>
        <v>84839.2</v>
      </c>
      <c r="H47" s="111">
        <f>H48+H49+H50+H51</f>
        <v>78141.700000000012</v>
      </c>
      <c r="I47" s="111">
        <f t="shared" si="23"/>
        <v>92.105653990136645</v>
      </c>
      <c r="J47" s="75">
        <f>H47*100/H11</f>
        <v>6.5150311020518163</v>
      </c>
      <c r="K47" s="111">
        <f>K48+K49+K50+K51</f>
        <v>12868.1</v>
      </c>
      <c r="L47" s="111">
        <f>L48+L49+L50+L51</f>
        <v>9446.7999999999993</v>
      </c>
      <c r="M47" s="151">
        <f t="shared" ref="M47:M53" si="24">L47/K47*100</f>
        <v>73.41254730690622</v>
      </c>
      <c r="N47" s="75">
        <f>L47*100/L11</f>
        <v>2.7007022775061067</v>
      </c>
    </row>
    <row r="48" spans="1:14" s="59" customFormat="1">
      <c r="A48" s="122" t="s">
        <v>117</v>
      </c>
      <c r="B48" s="118" t="s">
        <v>114</v>
      </c>
      <c r="C48" s="119">
        <f t="shared" si="20"/>
        <v>15922</v>
      </c>
      <c r="D48" s="119">
        <f t="shared" si="21"/>
        <v>13054.9</v>
      </c>
      <c r="E48" s="119">
        <f t="shared" si="22"/>
        <v>81.992840095465397</v>
      </c>
      <c r="F48" s="119"/>
      <c r="G48" s="119">
        <v>8525.2000000000007</v>
      </c>
      <c r="H48" s="119">
        <v>7491.2</v>
      </c>
      <c r="I48" s="119">
        <f t="shared" si="23"/>
        <v>87.871252287336361</v>
      </c>
      <c r="J48" s="119"/>
      <c r="K48" s="119">
        <v>7396.8</v>
      </c>
      <c r="L48" s="119">
        <v>5563.7</v>
      </c>
      <c r="M48" s="152">
        <f t="shared" si="24"/>
        <v>75.217661691542276</v>
      </c>
      <c r="N48" s="153"/>
    </row>
    <row r="49" spans="1:33" s="59" customFormat="1">
      <c r="A49" s="122" t="s">
        <v>103</v>
      </c>
      <c r="B49" s="118" t="s">
        <v>17</v>
      </c>
      <c r="C49" s="119">
        <f t="shared" si="20"/>
        <v>69102.5</v>
      </c>
      <c r="D49" s="119">
        <f t="shared" si="21"/>
        <v>64206.7</v>
      </c>
      <c r="E49" s="119">
        <f t="shared" si="22"/>
        <v>92.915162258963136</v>
      </c>
      <c r="F49" s="119"/>
      <c r="G49" s="119">
        <v>63631.199999999997</v>
      </c>
      <c r="H49" s="119">
        <v>60323.6</v>
      </c>
      <c r="I49" s="119">
        <f t="shared" si="23"/>
        <v>94.801921070166841</v>
      </c>
      <c r="J49" s="119"/>
      <c r="K49" s="119">
        <v>5471.3</v>
      </c>
      <c r="L49" s="119">
        <v>3883.1</v>
      </c>
      <c r="M49" s="152">
        <f t="shared" si="24"/>
        <v>70.972163836748109</v>
      </c>
      <c r="N49" s="153"/>
    </row>
    <row r="50" spans="1:33" s="59" customFormat="1">
      <c r="A50" s="122" t="s">
        <v>85</v>
      </c>
      <c r="B50" s="118" t="s">
        <v>20</v>
      </c>
      <c r="C50" s="119">
        <f t="shared" si="20"/>
        <v>10853.8</v>
      </c>
      <c r="D50" s="119">
        <f t="shared" si="21"/>
        <v>8964.1</v>
      </c>
      <c r="E50" s="119">
        <f t="shared" si="22"/>
        <v>82.589507822145251</v>
      </c>
      <c r="F50" s="119"/>
      <c r="G50" s="119">
        <v>10853.8</v>
      </c>
      <c r="H50" s="119">
        <v>8964.1</v>
      </c>
      <c r="I50" s="119">
        <f t="shared" si="23"/>
        <v>82.589507822145251</v>
      </c>
      <c r="J50" s="119"/>
      <c r="K50" s="119"/>
      <c r="L50" s="119"/>
      <c r="M50" s="152"/>
      <c r="N50" s="78"/>
    </row>
    <row r="51" spans="1:33" s="59" customFormat="1" ht="23.25" customHeight="1">
      <c r="A51" s="122" t="s">
        <v>68</v>
      </c>
      <c r="B51" s="118" t="s">
        <v>59</v>
      </c>
      <c r="C51" s="119">
        <f t="shared" si="20"/>
        <v>1829</v>
      </c>
      <c r="D51" s="119">
        <f t="shared" si="21"/>
        <v>1362.8</v>
      </c>
      <c r="E51" s="119">
        <f t="shared" si="22"/>
        <v>74.510661563696004</v>
      </c>
      <c r="F51" s="119"/>
      <c r="G51" s="119">
        <v>1829</v>
      </c>
      <c r="H51" s="119">
        <v>1362.8</v>
      </c>
      <c r="I51" s="119">
        <f t="shared" si="23"/>
        <v>74.510661563696004</v>
      </c>
      <c r="J51" s="119"/>
      <c r="K51" s="119"/>
      <c r="L51" s="119"/>
      <c r="M51" s="152"/>
      <c r="N51" s="78"/>
    </row>
    <row r="52" spans="1:33" s="80" customFormat="1" ht="24" customHeight="1">
      <c r="A52" s="120" t="s">
        <v>19</v>
      </c>
      <c r="B52" s="121" t="s">
        <v>54</v>
      </c>
      <c r="C52" s="111">
        <f t="shared" si="20"/>
        <v>4376.8</v>
      </c>
      <c r="D52" s="111">
        <f t="shared" si="21"/>
        <v>3490.7</v>
      </c>
      <c r="E52" s="111">
        <f t="shared" si="22"/>
        <v>79.754615244013877</v>
      </c>
      <c r="F52" s="75">
        <f>D52*100/D11</f>
        <v>0.22998229359687053</v>
      </c>
      <c r="G52" s="111">
        <f>G53+G54</f>
        <v>115.2</v>
      </c>
      <c r="H52" s="111">
        <f>H53+H54</f>
        <v>76</v>
      </c>
      <c r="I52" s="111">
        <f t="shared" si="23"/>
        <v>65.972222222222214</v>
      </c>
      <c r="J52" s="75">
        <f>H52*100/H11</f>
        <v>6.3364677727249085E-3</v>
      </c>
      <c r="K52" s="111">
        <f>K53+K54</f>
        <v>4261.6000000000004</v>
      </c>
      <c r="L52" s="111">
        <f>L53+L54</f>
        <v>3414.7</v>
      </c>
      <c r="M52" s="151">
        <f t="shared" si="24"/>
        <v>80.127182278956255</v>
      </c>
      <c r="N52" s="75">
        <f>L52*100/L11</f>
        <v>0.9762129045814566</v>
      </c>
    </row>
    <row r="53" spans="1:33" s="59" customFormat="1">
      <c r="A53" s="122" t="s">
        <v>83</v>
      </c>
      <c r="B53" s="118" t="s">
        <v>58</v>
      </c>
      <c r="C53" s="119">
        <f t="shared" si="20"/>
        <v>1544.8</v>
      </c>
      <c r="D53" s="119">
        <f t="shared" si="21"/>
        <v>976.8</v>
      </c>
      <c r="E53" s="119">
        <f t="shared" si="22"/>
        <v>63.23148627654065</v>
      </c>
      <c r="F53" s="119"/>
      <c r="G53" s="119">
        <v>115.2</v>
      </c>
      <c r="H53" s="119">
        <v>76</v>
      </c>
      <c r="I53" s="119">
        <f t="shared" si="23"/>
        <v>65.972222222222214</v>
      </c>
      <c r="J53" s="119"/>
      <c r="K53" s="119">
        <v>1429.6</v>
      </c>
      <c r="L53" s="119">
        <v>900.8</v>
      </c>
      <c r="M53" s="152">
        <f t="shared" si="24"/>
        <v>63.010632344711802</v>
      </c>
      <c r="N53" s="153"/>
    </row>
    <row r="54" spans="1:33" s="59" customFormat="1">
      <c r="A54" s="122" t="s">
        <v>76</v>
      </c>
      <c r="B54" s="118" t="s">
        <v>61</v>
      </c>
      <c r="C54" s="119">
        <f t="shared" ref="C54:C56" si="25">G54+K54</f>
        <v>2832</v>
      </c>
      <c r="D54" s="119">
        <f t="shared" ref="D54:D56" si="26">H54+L54</f>
        <v>2513.9</v>
      </c>
      <c r="E54" s="119">
        <f t="shared" ref="E54:E59" si="27">D54/C54*100</f>
        <v>88.76765536723164</v>
      </c>
      <c r="F54" s="119"/>
      <c r="G54" s="119"/>
      <c r="H54" s="119"/>
      <c r="I54" s="119"/>
      <c r="J54" s="119"/>
      <c r="K54" s="119">
        <v>2832</v>
      </c>
      <c r="L54" s="119">
        <v>2513.9</v>
      </c>
      <c r="M54" s="152">
        <f t="shared" ref="M54:M63" si="28">L54/K54*100</f>
        <v>88.76765536723164</v>
      </c>
      <c r="N54" s="153"/>
    </row>
    <row r="55" spans="1:33" s="80" customFormat="1" ht="37.5" customHeight="1">
      <c r="A55" s="120" t="s">
        <v>88</v>
      </c>
      <c r="B55" s="121" t="s">
        <v>38</v>
      </c>
      <c r="C55" s="111">
        <f t="shared" si="25"/>
        <v>5488.1</v>
      </c>
      <c r="D55" s="111">
        <f t="shared" si="26"/>
        <v>14.5</v>
      </c>
      <c r="E55" s="111">
        <f t="shared" si="27"/>
        <v>0.26420801370237418</v>
      </c>
      <c r="F55" s="75">
        <f>D55*100/D11</f>
        <v>9.5532221535927543E-4</v>
      </c>
      <c r="G55" s="111">
        <f>G56</f>
        <v>5407.6</v>
      </c>
      <c r="H55" s="111">
        <f>H56</f>
        <v>0</v>
      </c>
      <c r="I55" s="111">
        <f t="shared" ref="I55:I107" si="29">H55/G55*100</f>
        <v>0</v>
      </c>
      <c r="J55" s="75">
        <f>H55*100/H11</f>
        <v>0</v>
      </c>
      <c r="K55" s="111">
        <f>K56</f>
        <v>80.5</v>
      </c>
      <c r="L55" s="111">
        <f>L56</f>
        <v>14.5</v>
      </c>
      <c r="M55" s="151">
        <f t="shared" si="28"/>
        <v>18.012422360248447</v>
      </c>
      <c r="N55" s="75">
        <f>L55*100/L11</f>
        <v>4.1453384239995084E-3</v>
      </c>
    </row>
    <row r="56" spans="1:33" s="59" customFormat="1" ht="27.75" customHeight="1">
      <c r="A56" s="122" t="s">
        <v>111</v>
      </c>
      <c r="B56" s="118" t="s">
        <v>71</v>
      </c>
      <c r="C56" s="119">
        <f t="shared" si="25"/>
        <v>5488.1</v>
      </c>
      <c r="D56" s="119">
        <f t="shared" si="26"/>
        <v>14.5</v>
      </c>
      <c r="E56" s="119">
        <f t="shared" si="27"/>
        <v>0.26420801370237418</v>
      </c>
      <c r="F56" s="119"/>
      <c r="G56" s="119">
        <v>5407.6</v>
      </c>
      <c r="H56" s="119">
        <v>0</v>
      </c>
      <c r="I56" s="119">
        <f t="shared" si="29"/>
        <v>0</v>
      </c>
      <c r="J56" s="119"/>
      <c r="K56" s="119">
        <v>80.5</v>
      </c>
      <c r="L56" s="119">
        <v>14.5</v>
      </c>
      <c r="M56" s="152">
        <f t="shared" si="28"/>
        <v>18.012422360248447</v>
      </c>
      <c r="N56" s="78"/>
    </row>
    <row r="57" spans="1:33" s="80" customFormat="1" ht="61.5" customHeight="1">
      <c r="A57" s="120" t="s">
        <v>34</v>
      </c>
      <c r="B57" s="121" t="s">
        <v>107</v>
      </c>
      <c r="C57" s="111">
        <f>C58</f>
        <v>0</v>
      </c>
      <c r="D57" s="111">
        <f>D58</f>
        <v>0</v>
      </c>
      <c r="E57" s="111">
        <v>0</v>
      </c>
      <c r="F57" s="75">
        <f>D57*100/D11</f>
        <v>0</v>
      </c>
      <c r="G57" s="111">
        <f>G58</f>
        <v>26207.1</v>
      </c>
      <c r="H57" s="111">
        <f>H58</f>
        <v>22895.599999999999</v>
      </c>
      <c r="I57" s="111">
        <f t="shared" si="29"/>
        <v>87.364111252294236</v>
      </c>
      <c r="J57" s="75">
        <f>H57*100/H11</f>
        <v>1.9089109412789529</v>
      </c>
      <c r="K57" s="111">
        <v>0</v>
      </c>
      <c r="L57" s="111">
        <v>0</v>
      </c>
      <c r="M57" s="152">
        <v>0</v>
      </c>
      <c r="N57" s="75">
        <v>0</v>
      </c>
    </row>
    <row r="58" spans="1:33" s="59" customFormat="1" ht="36">
      <c r="A58" s="122" t="s">
        <v>77</v>
      </c>
      <c r="B58" s="118" t="s">
        <v>6</v>
      </c>
      <c r="C58" s="119">
        <f>K58</f>
        <v>0</v>
      </c>
      <c r="D58" s="119">
        <f>L58</f>
        <v>0</v>
      </c>
      <c r="E58" s="119">
        <v>0</v>
      </c>
      <c r="F58" s="75"/>
      <c r="G58" s="119">
        <v>26207.1</v>
      </c>
      <c r="H58" s="119">
        <v>22895.599999999999</v>
      </c>
      <c r="I58" s="119">
        <f t="shared" si="29"/>
        <v>87.364111252294236</v>
      </c>
      <c r="J58" s="119"/>
      <c r="K58" s="119"/>
      <c r="L58" s="119"/>
      <c r="M58" s="152"/>
      <c r="N58" s="78"/>
    </row>
    <row r="59" spans="1:33" s="80" customFormat="1" ht="29.25" customHeight="1">
      <c r="A59" s="123" t="s">
        <v>36</v>
      </c>
      <c r="B59" s="124" t="s">
        <v>104</v>
      </c>
      <c r="C59" s="111">
        <f>G59+K59</f>
        <v>-141255.10000000003</v>
      </c>
      <c r="D59" s="111">
        <f>H59+L59</f>
        <v>-60999.399999999951</v>
      </c>
      <c r="E59" s="111">
        <f t="shared" si="27"/>
        <v>43.183856724465123</v>
      </c>
      <c r="F59" s="75"/>
      <c r="G59" s="111">
        <f>-G63</f>
        <v>-22140.700000000037</v>
      </c>
      <c r="H59" s="111">
        <f>-H63</f>
        <v>5189.3000000000466</v>
      </c>
      <c r="I59" s="111"/>
      <c r="J59" s="140"/>
      <c r="K59" s="111">
        <v>-119114.4</v>
      </c>
      <c r="L59" s="85">
        <v>-66188.7</v>
      </c>
      <c r="M59" s="152">
        <f t="shared" si="28"/>
        <v>55.567336946666401</v>
      </c>
      <c r="N59" s="141"/>
    </row>
    <row r="60" spans="1:33" s="59" customFormat="1" hidden="1">
      <c r="A60" s="93"/>
      <c r="B60" s="105"/>
      <c r="C60" s="106"/>
      <c r="D60" s="106"/>
      <c r="E60" s="106"/>
      <c r="F60" s="107">
        <f>D60*100/D14</f>
        <v>0</v>
      </c>
      <c r="G60" s="106"/>
      <c r="H60" s="106"/>
      <c r="I60" s="76" t="e">
        <f t="shared" si="29"/>
        <v>#DIV/0!</v>
      </c>
      <c r="J60" s="106"/>
      <c r="K60" s="106"/>
      <c r="L60" s="76" t="e">
        <f>#REF!+#REF!</f>
        <v>#REF!</v>
      </c>
      <c r="M60" s="130" t="e">
        <f t="shared" si="28"/>
        <v>#REF!</v>
      </c>
    </row>
    <row r="61" spans="1:33" s="59" customFormat="1">
      <c r="A61" s="94"/>
      <c r="F61" s="170"/>
      <c r="I61" s="172"/>
      <c r="M61" s="174"/>
    </row>
    <row r="62" spans="1:33" ht="14.1" customHeight="1">
      <c r="A62" s="154" t="s">
        <v>25</v>
      </c>
      <c r="B62" s="154"/>
      <c r="C62" s="154"/>
      <c r="D62" s="81" t="s">
        <v>42</v>
      </c>
      <c r="E62" s="81" t="s">
        <v>42</v>
      </c>
      <c r="F62" s="171"/>
      <c r="G62" s="82" t="s">
        <v>42</v>
      </c>
      <c r="H62" s="82" t="s">
        <v>42</v>
      </c>
      <c r="I62" s="173"/>
      <c r="J62" s="82" t="s">
        <v>42</v>
      </c>
      <c r="K62" s="82" t="s">
        <v>42</v>
      </c>
      <c r="L62" s="82" t="s">
        <v>42</v>
      </c>
      <c r="M62" s="175"/>
      <c r="N62" s="82" t="s">
        <v>42</v>
      </c>
      <c r="O62" s="82" t="s">
        <v>42</v>
      </c>
      <c r="P62" s="82" t="s">
        <v>42</v>
      </c>
      <c r="Q62" s="82" t="s">
        <v>42</v>
      </c>
      <c r="R62" s="82" t="s">
        <v>42</v>
      </c>
      <c r="S62" s="82" t="s">
        <v>42</v>
      </c>
      <c r="T62" s="82" t="s">
        <v>42</v>
      </c>
      <c r="U62" s="82" t="s">
        <v>42</v>
      </c>
      <c r="V62" s="155"/>
      <c r="W62" s="155"/>
      <c r="X62" s="83"/>
      <c r="Y62" s="83"/>
      <c r="Z62" s="83"/>
      <c r="AA62" s="83"/>
      <c r="AB62" s="83"/>
      <c r="AC62" s="83"/>
      <c r="AD62" s="83"/>
      <c r="AE62" s="83"/>
      <c r="AF62" s="83"/>
      <c r="AG62" s="83"/>
    </row>
    <row r="63" spans="1:33" s="80" customFormat="1" ht="24">
      <c r="A63" s="95" t="s">
        <v>48</v>
      </c>
      <c r="B63" s="84" t="s">
        <v>104</v>
      </c>
      <c r="C63" s="85">
        <f>G63+K63</f>
        <v>141255.1</v>
      </c>
      <c r="D63" s="85">
        <f>H63+L63</f>
        <v>60999.399999999965</v>
      </c>
      <c r="E63" s="111">
        <f t="shared" ref="E63" si="30">D63/C63*100</f>
        <v>43.183856724465144</v>
      </c>
      <c r="F63" s="75"/>
      <c r="G63" s="85">
        <f>G67+G77+G95+G92</f>
        <v>22140.700000000037</v>
      </c>
      <c r="H63" s="85">
        <f>H67+H77+H95</f>
        <v>-5189.3000000000466</v>
      </c>
      <c r="I63" s="76"/>
      <c r="J63" s="141"/>
      <c r="K63" s="85">
        <f>K67+K77+K95</f>
        <v>119114.39999999997</v>
      </c>
      <c r="L63" s="85">
        <f>L67+L77+L95</f>
        <v>66188.700000000012</v>
      </c>
      <c r="M63" s="152">
        <f t="shared" si="28"/>
        <v>55.567336946666423</v>
      </c>
      <c r="N63" s="141"/>
    </row>
    <row r="64" spans="1:33" s="59" customFormat="1">
      <c r="A64" s="96" t="s">
        <v>28</v>
      </c>
      <c r="B64" s="86"/>
      <c r="C64" s="78"/>
      <c r="D64" s="78"/>
      <c r="E64" s="78"/>
      <c r="F64" s="75">
        <f>D64*100/D18</f>
        <v>0</v>
      </c>
      <c r="G64" s="87"/>
      <c r="H64" s="78"/>
      <c r="I64" s="76"/>
      <c r="J64" s="78"/>
      <c r="K64" s="78"/>
      <c r="L64" s="78"/>
      <c r="M64" s="152"/>
      <c r="N64" s="78"/>
    </row>
    <row r="65" spans="1:14" s="59" customFormat="1" ht="18" customHeight="1">
      <c r="A65" s="96" t="s">
        <v>37</v>
      </c>
      <c r="B65" s="86" t="s">
        <v>104</v>
      </c>
      <c r="C65" s="87">
        <f>G65+K65</f>
        <v>19171.400000000001</v>
      </c>
      <c r="D65" s="87">
        <f>H65+L65</f>
        <v>-334</v>
      </c>
      <c r="E65" s="79"/>
      <c r="F65" s="75"/>
      <c r="G65" s="87">
        <v>16348</v>
      </c>
      <c r="H65" s="87">
        <v>0</v>
      </c>
      <c r="I65" s="79"/>
      <c r="J65" s="78"/>
      <c r="K65" s="87">
        <v>2823.4</v>
      </c>
      <c r="L65" s="78">
        <v>-334</v>
      </c>
      <c r="M65" s="152">
        <f>L65/K65*100</f>
        <v>-11.829708861656158</v>
      </c>
      <c r="N65" s="78"/>
    </row>
    <row r="66" spans="1:14" s="59" customFormat="1">
      <c r="A66" s="97" t="s">
        <v>92</v>
      </c>
      <c r="B66" s="88"/>
      <c r="C66" s="78"/>
      <c r="D66" s="78"/>
      <c r="E66" s="78"/>
      <c r="F66" s="75"/>
      <c r="G66" s="78"/>
      <c r="H66" s="78"/>
      <c r="I66" s="76"/>
      <c r="J66" s="78"/>
      <c r="K66" s="78"/>
      <c r="L66" s="78"/>
      <c r="M66" s="78"/>
      <c r="N66" s="78"/>
    </row>
    <row r="67" spans="1:14" s="80" customFormat="1" ht="24">
      <c r="A67" s="98" t="s">
        <v>139</v>
      </c>
      <c r="B67" s="89" t="s">
        <v>40</v>
      </c>
      <c r="C67" s="85">
        <f t="shared" ref="C67:C106" si="31">G67+K67</f>
        <v>88186.2</v>
      </c>
      <c r="D67" s="85">
        <f t="shared" ref="D67:D106" si="32">H67+L67</f>
        <v>0</v>
      </c>
      <c r="E67" s="76">
        <f t="shared" ref="E67:E107" si="33">D67/C67*100</f>
        <v>0</v>
      </c>
      <c r="F67" s="75">
        <f>D67*100/D21</f>
        <v>0</v>
      </c>
      <c r="G67" s="85">
        <f>G68+G69</f>
        <v>84729.4</v>
      </c>
      <c r="H67" s="75">
        <f>H68+H69</f>
        <v>0</v>
      </c>
      <c r="I67" s="76">
        <f t="shared" si="29"/>
        <v>0</v>
      </c>
      <c r="J67" s="141"/>
      <c r="K67" s="141">
        <f>K68+K69</f>
        <v>3456.8</v>
      </c>
      <c r="L67" s="141">
        <f>L68</f>
        <v>0</v>
      </c>
      <c r="M67" s="141"/>
      <c r="N67" s="141"/>
    </row>
    <row r="68" spans="1:14" s="59" customFormat="1" ht="27.75" customHeight="1">
      <c r="A68" s="96" t="s">
        <v>140</v>
      </c>
      <c r="B68" s="86" t="s">
        <v>52</v>
      </c>
      <c r="C68" s="87">
        <f t="shared" si="31"/>
        <v>94829.099999999991</v>
      </c>
      <c r="D68" s="87">
        <f t="shared" si="32"/>
        <v>0</v>
      </c>
      <c r="E68" s="79">
        <f t="shared" si="33"/>
        <v>0</v>
      </c>
      <c r="F68" s="75">
        <f>D68*100/D22</f>
        <v>0</v>
      </c>
      <c r="G68" s="87">
        <v>91155.7</v>
      </c>
      <c r="H68" s="78"/>
      <c r="I68" s="79">
        <f t="shared" si="29"/>
        <v>0</v>
      </c>
      <c r="J68" s="78"/>
      <c r="K68" s="78">
        <v>3673.4</v>
      </c>
      <c r="L68" s="78">
        <v>0</v>
      </c>
      <c r="M68" s="152">
        <f t="shared" ref="M68:M79" si="34">L68/K68*100</f>
        <v>0</v>
      </c>
      <c r="N68" s="78"/>
    </row>
    <row r="69" spans="1:14" s="59" customFormat="1" ht="42" customHeight="1">
      <c r="A69" s="96" t="s">
        <v>141</v>
      </c>
      <c r="B69" s="86" t="s">
        <v>11</v>
      </c>
      <c r="C69" s="87">
        <f t="shared" si="31"/>
        <v>-6642.9000000000005</v>
      </c>
      <c r="D69" s="87">
        <f t="shared" si="32"/>
        <v>0</v>
      </c>
      <c r="E69" s="79">
        <f t="shared" si="33"/>
        <v>0</v>
      </c>
      <c r="F69" s="75">
        <f>D69*100/D23</f>
        <v>0</v>
      </c>
      <c r="G69" s="87">
        <v>-6426.3</v>
      </c>
      <c r="H69" s="78"/>
      <c r="I69" s="79">
        <f t="shared" si="29"/>
        <v>0</v>
      </c>
      <c r="J69" s="78"/>
      <c r="K69" s="78">
        <v>-216.6</v>
      </c>
      <c r="L69" s="78">
        <v>0</v>
      </c>
      <c r="M69" s="152">
        <f t="shared" si="34"/>
        <v>0</v>
      </c>
      <c r="N69" s="78"/>
    </row>
    <row r="70" spans="1:14" s="59" customFormat="1" ht="13.5" hidden="1" customHeight="1">
      <c r="A70" s="96" t="s">
        <v>142</v>
      </c>
      <c r="B70" s="86" t="s">
        <v>143</v>
      </c>
      <c r="C70" s="87">
        <f t="shared" si="31"/>
        <v>0</v>
      </c>
      <c r="D70" s="87">
        <f t="shared" si="32"/>
        <v>0</v>
      </c>
      <c r="E70" s="76" t="e">
        <f t="shared" si="33"/>
        <v>#DIV/0!</v>
      </c>
      <c r="F70" s="75">
        <f>D70*100/D24</f>
        <v>0</v>
      </c>
      <c r="G70" s="87"/>
      <c r="H70" s="78"/>
      <c r="I70" s="76" t="e">
        <f t="shared" si="29"/>
        <v>#DIV/0!</v>
      </c>
      <c r="J70" s="78"/>
      <c r="K70" s="78"/>
      <c r="L70" s="78"/>
      <c r="M70" s="151" t="e">
        <f t="shared" si="34"/>
        <v>#DIV/0!</v>
      </c>
      <c r="N70" s="78"/>
    </row>
    <row r="71" spans="1:14" s="59" customFormat="1" ht="23.25" hidden="1" customHeight="1">
      <c r="A71" s="96" t="s">
        <v>144</v>
      </c>
      <c r="B71" s="86" t="s">
        <v>145</v>
      </c>
      <c r="C71" s="87">
        <f t="shared" si="31"/>
        <v>0</v>
      </c>
      <c r="D71" s="87">
        <f t="shared" si="32"/>
        <v>0</v>
      </c>
      <c r="E71" s="76" t="e">
        <f t="shared" si="33"/>
        <v>#DIV/0!</v>
      </c>
      <c r="F71" s="75">
        <f>D71*100/D25</f>
        <v>0</v>
      </c>
      <c r="G71" s="87"/>
      <c r="H71" s="78"/>
      <c r="I71" s="76" t="e">
        <f t="shared" si="29"/>
        <v>#DIV/0!</v>
      </c>
      <c r="J71" s="78"/>
      <c r="K71" s="78"/>
      <c r="L71" s="78"/>
      <c r="M71" s="151" t="e">
        <f t="shared" si="34"/>
        <v>#DIV/0!</v>
      </c>
      <c r="N71" s="78"/>
    </row>
    <row r="72" spans="1:14" s="59" customFormat="1" ht="16.5" hidden="1" customHeight="1">
      <c r="A72" s="96" t="s">
        <v>146</v>
      </c>
      <c r="B72" s="86" t="s">
        <v>147</v>
      </c>
      <c r="C72" s="87">
        <f t="shared" si="31"/>
        <v>0</v>
      </c>
      <c r="D72" s="87">
        <f t="shared" si="32"/>
        <v>0</v>
      </c>
      <c r="E72" s="76" t="e">
        <f t="shared" si="33"/>
        <v>#DIV/0!</v>
      </c>
      <c r="F72" s="75">
        <f t="shared" ref="F72:F106" si="35">D72*100/D27</f>
        <v>0</v>
      </c>
      <c r="G72" s="87"/>
      <c r="H72" s="78"/>
      <c r="I72" s="76" t="e">
        <f t="shared" si="29"/>
        <v>#DIV/0!</v>
      </c>
      <c r="J72" s="78"/>
      <c r="K72" s="78"/>
      <c r="L72" s="78"/>
      <c r="M72" s="151" t="e">
        <f t="shared" si="34"/>
        <v>#DIV/0!</v>
      </c>
      <c r="N72" s="78"/>
    </row>
    <row r="73" spans="1:14" s="59" customFormat="1" ht="15.75" hidden="1" customHeight="1">
      <c r="A73" s="96" t="s">
        <v>148</v>
      </c>
      <c r="B73" s="86" t="s">
        <v>33</v>
      </c>
      <c r="C73" s="87">
        <f t="shared" si="31"/>
        <v>0</v>
      </c>
      <c r="D73" s="87">
        <f t="shared" si="32"/>
        <v>0</v>
      </c>
      <c r="E73" s="76" t="e">
        <f t="shared" si="33"/>
        <v>#DIV/0!</v>
      </c>
      <c r="F73" s="75">
        <f t="shared" si="35"/>
        <v>0</v>
      </c>
      <c r="G73" s="87"/>
      <c r="H73" s="78"/>
      <c r="I73" s="76" t="e">
        <f t="shared" si="29"/>
        <v>#DIV/0!</v>
      </c>
      <c r="J73" s="78"/>
      <c r="K73" s="78"/>
      <c r="L73" s="78"/>
      <c r="M73" s="151" t="e">
        <f t="shared" si="34"/>
        <v>#DIV/0!</v>
      </c>
      <c r="N73" s="78"/>
    </row>
    <row r="74" spans="1:14" s="59" customFormat="1" ht="31.5" hidden="1" customHeight="1">
      <c r="A74" s="96" t="s">
        <v>149</v>
      </c>
      <c r="B74" s="86" t="s">
        <v>99</v>
      </c>
      <c r="C74" s="87">
        <f t="shared" si="31"/>
        <v>0</v>
      </c>
      <c r="D74" s="87">
        <f t="shared" si="32"/>
        <v>0</v>
      </c>
      <c r="E74" s="76" t="e">
        <f t="shared" si="33"/>
        <v>#DIV/0!</v>
      </c>
      <c r="F74" s="75">
        <f t="shared" si="35"/>
        <v>0</v>
      </c>
      <c r="G74" s="87"/>
      <c r="H74" s="78"/>
      <c r="I74" s="76" t="e">
        <f t="shared" si="29"/>
        <v>#DIV/0!</v>
      </c>
      <c r="J74" s="78"/>
      <c r="K74" s="78"/>
      <c r="L74" s="78"/>
      <c r="M74" s="151" t="e">
        <f t="shared" si="34"/>
        <v>#DIV/0!</v>
      </c>
      <c r="N74" s="78"/>
    </row>
    <row r="75" spans="1:14" s="59" customFormat="1" ht="18.75" hidden="1" customHeight="1">
      <c r="A75" s="96" t="s">
        <v>150</v>
      </c>
      <c r="B75" s="86" t="s">
        <v>50</v>
      </c>
      <c r="C75" s="87">
        <f t="shared" si="31"/>
        <v>0</v>
      </c>
      <c r="D75" s="87">
        <f t="shared" si="32"/>
        <v>0</v>
      </c>
      <c r="E75" s="76" t="e">
        <f t="shared" si="33"/>
        <v>#DIV/0!</v>
      </c>
      <c r="F75" s="75" t="e">
        <f t="shared" si="35"/>
        <v>#DIV/0!</v>
      </c>
      <c r="G75" s="87"/>
      <c r="H75" s="78"/>
      <c r="I75" s="76" t="e">
        <f t="shared" si="29"/>
        <v>#DIV/0!</v>
      </c>
      <c r="J75" s="78"/>
      <c r="K75" s="78"/>
      <c r="L75" s="78"/>
      <c r="M75" s="151" t="e">
        <f t="shared" si="34"/>
        <v>#DIV/0!</v>
      </c>
      <c r="N75" s="78"/>
    </row>
    <row r="76" spans="1:14" s="59" customFormat="1" ht="33" hidden="1" customHeight="1">
      <c r="A76" s="96" t="s">
        <v>151</v>
      </c>
      <c r="B76" s="86" t="s">
        <v>152</v>
      </c>
      <c r="C76" s="87">
        <f t="shared" si="31"/>
        <v>0</v>
      </c>
      <c r="D76" s="87">
        <f t="shared" si="32"/>
        <v>0</v>
      </c>
      <c r="E76" s="76" t="e">
        <f t="shared" si="33"/>
        <v>#DIV/0!</v>
      </c>
      <c r="F76" s="75">
        <f t="shared" si="35"/>
        <v>0</v>
      </c>
      <c r="G76" s="87"/>
      <c r="H76" s="78"/>
      <c r="I76" s="76" t="e">
        <f t="shared" si="29"/>
        <v>#DIV/0!</v>
      </c>
      <c r="J76" s="78"/>
      <c r="K76" s="78"/>
      <c r="L76" s="78"/>
      <c r="M76" s="151" t="e">
        <f t="shared" si="34"/>
        <v>#DIV/0!</v>
      </c>
      <c r="N76" s="78"/>
    </row>
    <row r="77" spans="1:14" s="80" customFormat="1" ht="36">
      <c r="A77" s="95" t="s">
        <v>153</v>
      </c>
      <c r="B77" s="84" t="s">
        <v>46</v>
      </c>
      <c r="C77" s="85">
        <f t="shared" si="31"/>
        <v>-67764.600000000006</v>
      </c>
      <c r="D77" s="85">
        <f t="shared" si="32"/>
        <v>-334</v>
      </c>
      <c r="E77" s="76">
        <f t="shared" si="33"/>
        <v>0.49288271457368593</v>
      </c>
      <c r="F77" s="75">
        <f t="shared" si="35"/>
        <v>-45.522693198855116</v>
      </c>
      <c r="G77" s="85">
        <f>G78+G79</f>
        <v>-67131.3</v>
      </c>
      <c r="H77" s="141">
        <f>H78+H79</f>
        <v>0</v>
      </c>
      <c r="I77" s="76">
        <f t="shared" si="29"/>
        <v>0</v>
      </c>
      <c r="J77" s="141"/>
      <c r="K77" s="141">
        <f>K79</f>
        <v>-633.29999999999995</v>
      </c>
      <c r="L77" s="141">
        <f>L79</f>
        <v>-334</v>
      </c>
      <c r="M77" s="151">
        <f t="shared" si="34"/>
        <v>52.73961787462499</v>
      </c>
      <c r="N77" s="141"/>
    </row>
    <row r="78" spans="1:14" s="59" customFormat="1" ht="36.75" customHeight="1">
      <c r="A78" s="90" t="s">
        <v>154</v>
      </c>
      <c r="B78" s="86" t="s">
        <v>155</v>
      </c>
      <c r="C78" s="87">
        <f t="shared" si="31"/>
        <v>0</v>
      </c>
      <c r="D78" s="87">
        <f t="shared" si="32"/>
        <v>0</v>
      </c>
      <c r="E78" s="79">
        <v>0</v>
      </c>
      <c r="F78" s="75"/>
      <c r="G78" s="87"/>
      <c r="H78" s="78"/>
      <c r="I78" s="76"/>
      <c r="J78" s="78"/>
      <c r="K78" s="78">
        <v>0</v>
      </c>
      <c r="L78" s="78">
        <v>0</v>
      </c>
      <c r="M78" s="78"/>
      <c r="N78" s="78"/>
    </row>
    <row r="79" spans="1:14" s="59" customFormat="1" ht="49.5" customHeight="1">
      <c r="A79" s="90" t="s">
        <v>156</v>
      </c>
      <c r="B79" s="86" t="s">
        <v>95</v>
      </c>
      <c r="C79" s="87">
        <f t="shared" si="31"/>
        <v>-67764.600000000006</v>
      </c>
      <c r="D79" s="87">
        <f t="shared" si="32"/>
        <v>-334</v>
      </c>
      <c r="E79" s="79">
        <f t="shared" si="33"/>
        <v>0.49288271457368593</v>
      </c>
      <c r="F79" s="75"/>
      <c r="G79" s="87">
        <v>-67131.3</v>
      </c>
      <c r="H79" s="78"/>
      <c r="I79" s="79">
        <f t="shared" si="29"/>
        <v>0</v>
      </c>
      <c r="J79" s="78"/>
      <c r="K79" s="78">
        <v>-633.29999999999995</v>
      </c>
      <c r="L79" s="78">
        <v>-334</v>
      </c>
      <c r="M79" s="152">
        <f t="shared" si="34"/>
        <v>52.73961787462499</v>
      </c>
      <c r="N79" s="78"/>
    </row>
    <row r="80" spans="1:14" s="59" customFormat="1" ht="14.25" hidden="1" customHeight="1">
      <c r="A80" s="97" t="s">
        <v>157</v>
      </c>
      <c r="B80" s="88" t="s">
        <v>155</v>
      </c>
      <c r="C80" s="87">
        <f t="shared" si="31"/>
        <v>0</v>
      </c>
      <c r="D80" s="87">
        <f t="shared" si="32"/>
        <v>0</v>
      </c>
      <c r="E80" s="76" t="e">
        <f t="shared" si="33"/>
        <v>#DIV/0!</v>
      </c>
      <c r="F80" s="75">
        <f t="shared" si="35"/>
        <v>0</v>
      </c>
      <c r="G80" s="87"/>
      <c r="H80" s="78"/>
      <c r="I80" s="76" t="e">
        <f t="shared" si="29"/>
        <v>#DIV/0!</v>
      </c>
      <c r="J80" s="78"/>
      <c r="K80" s="78"/>
      <c r="L80" s="78"/>
      <c r="M80" s="78"/>
      <c r="N80" s="78"/>
    </row>
    <row r="81" spans="1:14" s="59" customFormat="1" ht="21" hidden="1" customHeight="1">
      <c r="A81" s="97" t="s">
        <v>158</v>
      </c>
      <c r="B81" s="88" t="s">
        <v>95</v>
      </c>
      <c r="C81" s="87">
        <f t="shared" si="31"/>
        <v>0</v>
      </c>
      <c r="D81" s="87">
        <f t="shared" si="32"/>
        <v>0</v>
      </c>
      <c r="E81" s="76" t="e">
        <f t="shared" si="33"/>
        <v>#DIV/0!</v>
      </c>
      <c r="F81" s="75">
        <f t="shared" si="35"/>
        <v>0</v>
      </c>
      <c r="G81" s="87"/>
      <c r="H81" s="78"/>
      <c r="I81" s="76" t="e">
        <f t="shared" si="29"/>
        <v>#DIV/0!</v>
      </c>
      <c r="J81" s="78"/>
      <c r="K81" s="78"/>
      <c r="L81" s="78"/>
      <c r="M81" s="78"/>
      <c r="N81" s="78"/>
    </row>
    <row r="82" spans="1:14" s="59" customFormat="1" ht="21.75" hidden="1" customHeight="1">
      <c r="A82" s="97" t="s">
        <v>159</v>
      </c>
      <c r="B82" s="88" t="s">
        <v>160</v>
      </c>
      <c r="C82" s="87">
        <f t="shared" si="31"/>
        <v>0</v>
      </c>
      <c r="D82" s="87">
        <f t="shared" si="32"/>
        <v>0</v>
      </c>
      <c r="E82" s="76" t="e">
        <f t="shared" si="33"/>
        <v>#DIV/0!</v>
      </c>
      <c r="F82" s="75">
        <f t="shared" si="35"/>
        <v>0</v>
      </c>
      <c r="G82" s="87"/>
      <c r="H82" s="78"/>
      <c r="I82" s="76" t="e">
        <f t="shared" si="29"/>
        <v>#DIV/0!</v>
      </c>
      <c r="J82" s="78"/>
      <c r="K82" s="78"/>
      <c r="L82" s="78"/>
      <c r="M82" s="78"/>
      <c r="N82" s="78"/>
    </row>
    <row r="83" spans="1:14" s="59" customFormat="1" ht="48" hidden="1">
      <c r="A83" s="97" t="s">
        <v>161</v>
      </c>
      <c r="B83" s="88" t="s">
        <v>162</v>
      </c>
      <c r="C83" s="87">
        <f t="shared" si="31"/>
        <v>0</v>
      </c>
      <c r="D83" s="87">
        <f t="shared" si="32"/>
        <v>0</v>
      </c>
      <c r="E83" s="76" t="e">
        <f t="shared" si="33"/>
        <v>#DIV/0!</v>
      </c>
      <c r="F83" s="75">
        <f t="shared" si="35"/>
        <v>0</v>
      </c>
      <c r="G83" s="87"/>
      <c r="H83" s="78"/>
      <c r="I83" s="76" t="e">
        <f t="shared" si="29"/>
        <v>#DIV/0!</v>
      </c>
      <c r="J83" s="78"/>
      <c r="K83" s="78"/>
      <c r="L83" s="78"/>
      <c r="M83" s="78"/>
      <c r="N83" s="78"/>
    </row>
    <row r="84" spans="1:14" s="59" customFormat="1" ht="48" hidden="1">
      <c r="A84" s="97" t="s">
        <v>163</v>
      </c>
      <c r="B84" s="88" t="s">
        <v>164</v>
      </c>
      <c r="C84" s="87">
        <f t="shared" si="31"/>
        <v>0</v>
      </c>
      <c r="D84" s="87">
        <f t="shared" si="32"/>
        <v>0</v>
      </c>
      <c r="E84" s="76" t="e">
        <f t="shared" si="33"/>
        <v>#DIV/0!</v>
      </c>
      <c r="F84" s="75">
        <f t="shared" si="35"/>
        <v>0</v>
      </c>
      <c r="G84" s="87"/>
      <c r="H84" s="78"/>
      <c r="I84" s="76" t="e">
        <f t="shared" si="29"/>
        <v>#DIV/0!</v>
      </c>
      <c r="J84" s="78"/>
      <c r="K84" s="78"/>
      <c r="L84" s="78"/>
      <c r="M84" s="78"/>
      <c r="N84" s="78"/>
    </row>
    <row r="85" spans="1:14" s="59" customFormat="1" ht="48" hidden="1">
      <c r="A85" s="97" t="s">
        <v>165</v>
      </c>
      <c r="B85" s="88" t="s">
        <v>166</v>
      </c>
      <c r="C85" s="87">
        <f t="shared" si="31"/>
        <v>0</v>
      </c>
      <c r="D85" s="87">
        <f t="shared" si="32"/>
        <v>0</v>
      </c>
      <c r="E85" s="76" t="e">
        <f t="shared" si="33"/>
        <v>#DIV/0!</v>
      </c>
      <c r="F85" s="75">
        <f t="shared" si="35"/>
        <v>0</v>
      </c>
      <c r="G85" s="87"/>
      <c r="H85" s="78"/>
      <c r="I85" s="76" t="e">
        <f t="shared" si="29"/>
        <v>#DIV/0!</v>
      </c>
      <c r="J85" s="78"/>
      <c r="K85" s="78"/>
      <c r="L85" s="78"/>
      <c r="M85" s="78"/>
      <c r="N85" s="78"/>
    </row>
    <row r="86" spans="1:14" s="59" customFormat="1" ht="48" hidden="1">
      <c r="A86" s="97" t="s">
        <v>167</v>
      </c>
      <c r="B86" s="88" t="s">
        <v>168</v>
      </c>
      <c r="C86" s="87">
        <f t="shared" si="31"/>
        <v>0</v>
      </c>
      <c r="D86" s="87">
        <f t="shared" si="32"/>
        <v>0</v>
      </c>
      <c r="E86" s="76" t="e">
        <f t="shared" si="33"/>
        <v>#DIV/0!</v>
      </c>
      <c r="F86" s="75">
        <f t="shared" si="35"/>
        <v>0</v>
      </c>
      <c r="G86" s="87"/>
      <c r="H86" s="78"/>
      <c r="I86" s="76" t="e">
        <f t="shared" si="29"/>
        <v>#DIV/0!</v>
      </c>
      <c r="J86" s="78"/>
      <c r="K86" s="78"/>
      <c r="L86" s="78"/>
      <c r="M86" s="78"/>
      <c r="N86" s="78"/>
    </row>
    <row r="87" spans="1:14" s="59" customFormat="1" ht="48" hidden="1">
      <c r="A87" s="97" t="s">
        <v>169</v>
      </c>
      <c r="B87" s="88" t="s">
        <v>49</v>
      </c>
      <c r="C87" s="87">
        <f t="shared" si="31"/>
        <v>0</v>
      </c>
      <c r="D87" s="87">
        <f t="shared" si="32"/>
        <v>0</v>
      </c>
      <c r="E87" s="76" t="e">
        <f t="shared" si="33"/>
        <v>#DIV/0!</v>
      </c>
      <c r="F87" s="75">
        <f t="shared" si="35"/>
        <v>0</v>
      </c>
      <c r="G87" s="87"/>
      <c r="H87" s="78"/>
      <c r="I87" s="76" t="e">
        <f t="shared" si="29"/>
        <v>#DIV/0!</v>
      </c>
      <c r="J87" s="78"/>
      <c r="K87" s="78"/>
      <c r="L87" s="78"/>
      <c r="M87" s="78"/>
      <c r="N87" s="78"/>
    </row>
    <row r="88" spans="1:14" s="59" customFormat="1" ht="48" hidden="1">
      <c r="A88" s="97" t="s">
        <v>170</v>
      </c>
      <c r="B88" s="88" t="s">
        <v>171</v>
      </c>
      <c r="C88" s="87">
        <f t="shared" si="31"/>
        <v>0</v>
      </c>
      <c r="D88" s="87">
        <f t="shared" si="32"/>
        <v>0</v>
      </c>
      <c r="E88" s="76" t="e">
        <f t="shared" si="33"/>
        <v>#DIV/0!</v>
      </c>
      <c r="F88" s="75">
        <f t="shared" si="35"/>
        <v>0</v>
      </c>
      <c r="G88" s="87"/>
      <c r="H88" s="78"/>
      <c r="I88" s="76" t="e">
        <f t="shared" si="29"/>
        <v>#DIV/0!</v>
      </c>
      <c r="J88" s="78"/>
      <c r="K88" s="78"/>
      <c r="L88" s="78"/>
      <c r="M88" s="78"/>
      <c r="N88" s="78"/>
    </row>
    <row r="89" spans="1:14" s="59" customFormat="1" ht="24" hidden="1" customHeight="1">
      <c r="A89" s="97" t="s">
        <v>172</v>
      </c>
      <c r="B89" s="88" t="s">
        <v>91</v>
      </c>
      <c r="C89" s="87">
        <f t="shared" si="31"/>
        <v>0</v>
      </c>
      <c r="D89" s="87">
        <f t="shared" si="32"/>
        <v>0</v>
      </c>
      <c r="E89" s="76" t="e">
        <f t="shared" si="33"/>
        <v>#DIV/0!</v>
      </c>
      <c r="F89" s="75">
        <f t="shared" si="35"/>
        <v>0</v>
      </c>
      <c r="G89" s="87"/>
      <c r="H89" s="78"/>
      <c r="I89" s="76" t="e">
        <f t="shared" si="29"/>
        <v>#DIV/0!</v>
      </c>
      <c r="J89" s="78"/>
      <c r="K89" s="78"/>
      <c r="L89" s="78"/>
      <c r="M89" s="78"/>
      <c r="N89" s="78"/>
    </row>
    <row r="90" spans="1:14" s="59" customFormat="1" ht="36" hidden="1">
      <c r="A90" s="97" t="s">
        <v>173</v>
      </c>
      <c r="B90" s="88" t="s">
        <v>174</v>
      </c>
      <c r="C90" s="87">
        <f t="shared" si="31"/>
        <v>0</v>
      </c>
      <c r="D90" s="87">
        <f t="shared" si="32"/>
        <v>0</v>
      </c>
      <c r="E90" s="76" t="e">
        <f t="shared" si="33"/>
        <v>#DIV/0!</v>
      </c>
      <c r="F90" s="75">
        <f t="shared" si="35"/>
        <v>0</v>
      </c>
      <c r="G90" s="87"/>
      <c r="H90" s="78"/>
      <c r="I90" s="76" t="e">
        <f t="shared" si="29"/>
        <v>#DIV/0!</v>
      </c>
      <c r="J90" s="78"/>
      <c r="K90" s="87"/>
      <c r="L90" s="87"/>
      <c r="M90" s="87"/>
      <c r="N90" s="87"/>
    </row>
    <row r="91" spans="1:14" s="59" customFormat="1" ht="48" hidden="1">
      <c r="A91" s="97" t="s">
        <v>175</v>
      </c>
      <c r="B91" s="88" t="s">
        <v>176</v>
      </c>
      <c r="C91" s="87">
        <f t="shared" si="31"/>
        <v>0</v>
      </c>
      <c r="D91" s="87">
        <f t="shared" si="32"/>
        <v>0</v>
      </c>
      <c r="E91" s="76" t="e">
        <f t="shared" si="33"/>
        <v>#DIV/0!</v>
      </c>
      <c r="F91" s="75">
        <f t="shared" si="35"/>
        <v>0</v>
      </c>
      <c r="G91" s="87"/>
      <c r="H91" s="78"/>
      <c r="I91" s="76" t="e">
        <f t="shared" si="29"/>
        <v>#DIV/0!</v>
      </c>
      <c r="J91" s="78"/>
      <c r="K91" s="87"/>
      <c r="L91" s="87"/>
      <c r="M91" s="87"/>
      <c r="N91" s="87"/>
    </row>
    <row r="92" spans="1:14" s="80" customFormat="1" ht="24">
      <c r="A92" s="98" t="s">
        <v>177</v>
      </c>
      <c r="B92" s="89" t="s">
        <v>84</v>
      </c>
      <c r="C92" s="85">
        <f t="shared" si="31"/>
        <v>-1250</v>
      </c>
      <c r="D92" s="85">
        <f t="shared" si="32"/>
        <v>0</v>
      </c>
      <c r="E92" s="76">
        <f t="shared" si="33"/>
        <v>0</v>
      </c>
      <c r="F92" s="75">
        <f t="shared" si="35"/>
        <v>0</v>
      </c>
      <c r="G92" s="85">
        <f>G93+G94</f>
        <v>-1250</v>
      </c>
      <c r="H92" s="141">
        <f>H93+H94</f>
        <v>0</v>
      </c>
      <c r="I92" s="76">
        <f t="shared" si="29"/>
        <v>0</v>
      </c>
      <c r="J92" s="141"/>
      <c r="K92" s="85"/>
      <c r="L92" s="85"/>
      <c r="M92" s="85"/>
      <c r="N92" s="85"/>
    </row>
    <row r="93" spans="1:14" s="59" customFormat="1" ht="62.25" customHeight="1">
      <c r="A93" s="97" t="s">
        <v>178</v>
      </c>
      <c r="B93" s="88" t="s">
        <v>116</v>
      </c>
      <c r="C93" s="87">
        <f t="shared" si="31"/>
        <v>-1500</v>
      </c>
      <c r="D93" s="87">
        <f t="shared" si="32"/>
        <v>0</v>
      </c>
      <c r="E93" s="79">
        <f t="shared" si="33"/>
        <v>0</v>
      </c>
      <c r="F93" s="75"/>
      <c r="G93" s="87">
        <v>-1500</v>
      </c>
      <c r="H93" s="78"/>
      <c r="I93" s="79">
        <f t="shared" si="29"/>
        <v>0</v>
      </c>
      <c r="J93" s="78"/>
      <c r="K93" s="87"/>
      <c r="L93" s="87"/>
      <c r="M93" s="87"/>
      <c r="N93" s="87"/>
    </row>
    <row r="94" spans="1:14" s="59" customFormat="1" ht="66" customHeight="1">
      <c r="A94" s="97" t="s">
        <v>179</v>
      </c>
      <c r="B94" s="88" t="s">
        <v>81</v>
      </c>
      <c r="C94" s="87">
        <f t="shared" si="31"/>
        <v>250</v>
      </c>
      <c r="D94" s="87">
        <f t="shared" si="32"/>
        <v>0</v>
      </c>
      <c r="E94" s="79">
        <f t="shared" si="33"/>
        <v>0</v>
      </c>
      <c r="F94" s="75"/>
      <c r="G94" s="87">
        <v>250</v>
      </c>
      <c r="H94" s="78"/>
      <c r="I94" s="79">
        <f t="shared" si="29"/>
        <v>0</v>
      </c>
      <c r="J94" s="78"/>
      <c r="K94" s="87"/>
      <c r="L94" s="87"/>
      <c r="M94" s="87"/>
      <c r="N94" s="87"/>
    </row>
    <row r="95" spans="1:14" s="80" customFormat="1" ht="33" customHeight="1">
      <c r="A95" s="98" t="s">
        <v>180</v>
      </c>
      <c r="B95" s="89" t="s">
        <v>82</v>
      </c>
      <c r="C95" s="85">
        <f t="shared" si="31"/>
        <v>122083.50000000001</v>
      </c>
      <c r="D95" s="85">
        <f>H95+L95</f>
        <v>61333.399999999965</v>
      </c>
      <c r="E95" s="76">
        <f t="shared" si="33"/>
        <v>50.238893871817204</v>
      </c>
      <c r="F95" s="75"/>
      <c r="G95" s="85">
        <f>G96+G107-28849.7</f>
        <v>5792.6000000000458</v>
      </c>
      <c r="H95" s="85">
        <f>H96+H107</f>
        <v>-5189.3000000000466</v>
      </c>
      <c r="I95" s="76">
        <f t="shared" si="29"/>
        <v>-89.58498774298252</v>
      </c>
      <c r="J95" s="141"/>
      <c r="K95" s="85">
        <f>K96+K107</f>
        <v>116290.89999999997</v>
      </c>
      <c r="L95" s="85">
        <f>L96+L107</f>
        <v>66522.700000000012</v>
      </c>
      <c r="M95" s="151">
        <f t="shared" ref="M95:M107" si="36">L95/K95*100</f>
        <v>57.203702095348852</v>
      </c>
      <c r="N95" s="85"/>
    </row>
    <row r="96" spans="1:14" s="59" customFormat="1">
      <c r="A96" s="97" t="s">
        <v>240</v>
      </c>
      <c r="B96" s="88" t="s">
        <v>181</v>
      </c>
      <c r="C96" s="87">
        <f>G96+K96+36716</f>
        <v>-1829378.2</v>
      </c>
      <c r="D96" s="87">
        <f>H96+L96+21145</f>
        <v>-1563692.2000000002</v>
      </c>
      <c r="E96" s="79">
        <f t="shared" si="33"/>
        <v>85.47670459831653</v>
      </c>
      <c r="F96" s="75"/>
      <c r="G96" s="87">
        <f>-1444871.5</f>
        <v>-1444871.5</v>
      </c>
      <c r="H96" s="142">
        <v>-1216161.1000000001</v>
      </c>
      <c r="I96" s="79">
        <f t="shared" si="29"/>
        <v>84.170883016240552</v>
      </c>
      <c r="J96" s="78"/>
      <c r="K96" s="87">
        <v>-421222.7</v>
      </c>
      <c r="L96" s="87">
        <v>-368676.1</v>
      </c>
      <c r="M96" s="152">
        <f t="shared" si="36"/>
        <v>87.525221219084344</v>
      </c>
      <c r="N96" s="87"/>
    </row>
    <row r="97" spans="1:14" ht="0.75" hidden="1" customHeight="1">
      <c r="A97" s="97" t="s">
        <v>182</v>
      </c>
      <c r="B97" s="88" t="s">
        <v>90</v>
      </c>
      <c r="C97" s="87">
        <f t="shared" si="31"/>
        <v>-1369530.9</v>
      </c>
      <c r="D97" s="87">
        <f t="shared" si="32"/>
        <v>0</v>
      </c>
      <c r="E97" s="79">
        <f t="shared" si="33"/>
        <v>0</v>
      </c>
      <c r="F97" s="75">
        <f t="shared" si="35"/>
        <v>0</v>
      </c>
      <c r="G97" s="87">
        <v>-1369530.9</v>
      </c>
      <c r="H97" s="142"/>
      <c r="I97" s="79">
        <f t="shared" si="29"/>
        <v>0</v>
      </c>
      <c r="J97" s="78"/>
      <c r="K97" s="87"/>
      <c r="L97" s="87"/>
      <c r="M97" s="152" t="e">
        <f t="shared" si="36"/>
        <v>#DIV/0!</v>
      </c>
      <c r="N97" s="87"/>
    </row>
    <row r="98" spans="1:14" ht="24" hidden="1">
      <c r="A98" s="97" t="s">
        <v>183</v>
      </c>
      <c r="B98" s="88" t="s">
        <v>65</v>
      </c>
      <c r="C98" s="87">
        <f t="shared" si="31"/>
        <v>0</v>
      </c>
      <c r="D98" s="87">
        <f t="shared" si="32"/>
        <v>0</v>
      </c>
      <c r="E98" s="79" t="e">
        <f t="shared" si="33"/>
        <v>#DIV/0!</v>
      </c>
      <c r="F98" s="75">
        <f t="shared" si="35"/>
        <v>0</v>
      </c>
      <c r="G98" s="87"/>
      <c r="H98" s="142"/>
      <c r="I98" s="79" t="e">
        <f t="shared" si="29"/>
        <v>#DIV/0!</v>
      </c>
      <c r="J98" s="78"/>
      <c r="K98" s="87"/>
      <c r="L98" s="87"/>
      <c r="M98" s="152" t="e">
        <f t="shared" si="36"/>
        <v>#DIV/0!</v>
      </c>
      <c r="N98" s="87"/>
    </row>
    <row r="99" spans="1:14" ht="36" hidden="1">
      <c r="A99" s="97" t="s">
        <v>184</v>
      </c>
      <c r="B99" s="88" t="s">
        <v>185</v>
      </c>
      <c r="C99" s="87">
        <f t="shared" si="31"/>
        <v>0</v>
      </c>
      <c r="D99" s="87">
        <f t="shared" si="32"/>
        <v>0</v>
      </c>
      <c r="E99" s="79" t="e">
        <f t="shared" si="33"/>
        <v>#DIV/0!</v>
      </c>
      <c r="F99" s="75">
        <f t="shared" si="35"/>
        <v>0</v>
      </c>
      <c r="G99" s="87"/>
      <c r="H99" s="142"/>
      <c r="I99" s="79" t="e">
        <f t="shared" si="29"/>
        <v>#DIV/0!</v>
      </c>
      <c r="J99" s="78"/>
      <c r="K99" s="87"/>
      <c r="L99" s="87"/>
      <c r="M99" s="152" t="e">
        <f t="shared" si="36"/>
        <v>#DIV/0!</v>
      </c>
      <c r="N99" s="87"/>
    </row>
    <row r="100" spans="1:14" ht="24" hidden="1">
      <c r="A100" s="97" t="s">
        <v>186</v>
      </c>
      <c r="B100" s="88" t="s">
        <v>187</v>
      </c>
      <c r="C100" s="87">
        <f t="shared" si="31"/>
        <v>0</v>
      </c>
      <c r="D100" s="87">
        <f t="shared" si="32"/>
        <v>0</v>
      </c>
      <c r="E100" s="79" t="e">
        <f t="shared" si="33"/>
        <v>#DIV/0!</v>
      </c>
      <c r="F100" s="75">
        <f t="shared" si="35"/>
        <v>0</v>
      </c>
      <c r="G100" s="87"/>
      <c r="H100" s="142"/>
      <c r="I100" s="79" t="e">
        <f t="shared" si="29"/>
        <v>#DIV/0!</v>
      </c>
      <c r="J100" s="78"/>
      <c r="K100" s="87"/>
      <c r="L100" s="87"/>
      <c r="M100" s="152" t="e">
        <f t="shared" si="36"/>
        <v>#DIV/0!</v>
      </c>
      <c r="N100" s="87"/>
    </row>
    <row r="101" spans="1:14" ht="36" hidden="1">
      <c r="A101" s="97" t="s">
        <v>188</v>
      </c>
      <c r="B101" s="88" t="s">
        <v>30</v>
      </c>
      <c r="C101" s="87">
        <f t="shared" si="31"/>
        <v>0</v>
      </c>
      <c r="D101" s="87">
        <f t="shared" si="32"/>
        <v>0</v>
      </c>
      <c r="E101" s="79" t="e">
        <f t="shared" si="33"/>
        <v>#DIV/0!</v>
      </c>
      <c r="F101" s="75">
        <f t="shared" si="35"/>
        <v>0</v>
      </c>
      <c r="G101" s="87"/>
      <c r="H101" s="142"/>
      <c r="I101" s="79" t="e">
        <f t="shared" si="29"/>
        <v>#DIV/0!</v>
      </c>
      <c r="J101" s="78"/>
      <c r="K101" s="87"/>
      <c r="L101" s="87"/>
      <c r="M101" s="152" t="e">
        <f t="shared" si="36"/>
        <v>#DIV/0!</v>
      </c>
      <c r="N101" s="87"/>
    </row>
    <row r="102" spans="1:14" ht="18.75" hidden="1" customHeight="1">
      <c r="A102" s="97" t="s">
        <v>189</v>
      </c>
      <c r="B102" s="88" t="s">
        <v>190</v>
      </c>
      <c r="C102" s="87">
        <f t="shared" si="31"/>
        <v>0</v>
      </c>
      <c r="D102" s="87">
        <f t="shared" si="32"/>
        <v>0</v>
      </c>
      <c r="E102" s="79" t="e">
        <f t="shared" si="33"/>
        <v>#DIV/0!</v>
      </c>
      <c r="F102" s="75" t="e">
        <f t="shared" si="35"/>
        <v>#DIV/0!</v>
      </c>
      <c r="G102" s="87"/>
      <c r="H102" s="142"/>
      <c r="I102" s="79" t="e">
        <f t="shared" si="29"/>
        <v>#DIV/0!</v>
      </c>
      <c r="J102" s="78"/>
      <c r="K102" s="87"/>
      <c r="L102" s="87"/>
      <c r="M102" s="152" t="e">
        <f t="shared" si="36"/>
        <v>#DIV/0!</v>
      </c>
      <c r="N102" s="87"/>
    </row>
    <row r="103" spans="1:14" ht="24" hidden="1">
      <c r="A103" s="97" t="s">
        <v>191</v>
      </c>
      <c r="B103" s="88" t="s">
        <v>47</v>
      </c>
      <c r="C103" s="87">
        <f t="shared" si="31"/>
        <v>0</v>
      </c>
      <c r="D103" s="87">
        <f t="shared" si="32"/>
        <v>0</v>
      </c>
      <c r="E103" s="79" t="e">
        <f t="shared" si="33"/>
        <v>#DIV/0!</v>
      </c>
      <c r="F103" s="75" t="e">
        <f t="shared" si="35"/>
        <v>#DIV/0!</v>
      </c>
      <c r="G103" s="87"/>
      <c r="H103" s="142"/>
      <c r="I103" s="79" t="e">
        <f t="shared" si="29"/>
        <v>#DIV/0!</v>
      </c>
      <c r="J103" s="78"/>
      <c r="K103" s="87"/>
      <c r="L103" s="87"/>
      <c r="M103" s="152" t="e">
        <f t="shared" si="36"/>
        <v>#DIV/0!</v>
      </c>
      <c r="N103" s="87"/>
    </row>
    <row r="104" spans="1:14" ht="24" hidden="1">
      <c r="A104" s="97" t="s">
        <v>192</v>
      </c>
      <c r="B104" s="88" t="s">
        <v>193</v>
      </c>
      <c r="C104" s="87">
        <f t="shared" si="31"/>
        <v>0</v>
      </c>
      <c r="D104" s="87">
        <f t="shared" si="32"/>
        <v>0</v>
      </c>
      <c r="E104" s="79" t="e">
        <f t="shared" si="33"/>
        <v>#DIV/0!</v>
      </c>
      <c r="F104" s="75">
        <f t="shared" si="35"/>
        <v>0</v>
      </c>
      <c r="G104" s="87"/>
      <c r="H104" s="142"/>
      <c r="I104" s="79" t="e">
        <f t="shared" si="29"/>
        <v>#DIV/0!</v>
      </c>
      <c r="J104" s="78"/>
      <c r="K104" s="87"/>
      <c r="L104" s="87"/>
      <c r="M104" s="152" t="e">
        <f t="shared" si="36"/>
        <v>#DIV/0!</v>
      </c>
      <c r="N104" s="87"/>
    </row>
    <row r="105" spans="1:14" ht="48" hidden="1">
      <c r="A105" s="97" t="s">
        <v>194</v>
      </c>
      <c r="B105" s="88" t="s">
        <v>195</v>
      </c>
      <c r="C105" s="87">
        <f t="shared" si="31"/>
        <v>0</v>
      </c>
      <c r="D105" s="87">
        <f t="shared" si="32"/>
        <v>0</v>
      </c>
      <c r="E105" s="79" t="e">
        <f t="shared" si="33"/>
        <v>#DIV/0!</v>
      </c>
      <c r="F105" s="75" t="e">
        <f t="shared" si="35"/>
        <v>#DIV/0!</v>
      </c>
      <c r="G105" s="87"/>
      <c r="H105" s="142"/>
      <c r="I105" s="79" t="e">
        <f t="shared" si="29"/>
        <v>#DIV/0!</v>
      </c>
      <c r="J105" s="78"/>
      <c r="K105" s="87"/>
      <c r="L105" s="87"/>
      <c r="M105" s="152" t="e">
        <f t="shared" si="36"/>
        <v>#DIV/0!</v>
      </c>
      <c r="N105" s="87"/>
    </row>
    <row r="106" spans="1:14" ht="84" hidden="1">
      <c r="A106" s="97" t="s">
        <v>196</v>
      </c>
      <c r="B106" s="88" t="s">
        <v>197</v>
      </c>
      <c r="C106" s="87">
        <f t="shared" si="31"/>
        <v>0</v>
      </c>
      <c r="D106" s="87">
        <f t="shared" si="32"/>
        <v>0</v>
      </c>
      <c r="E106" s="79" t="e">
        <f t="shared" si="33"/>
        <v>#DIV/0!</v>
      </c>
      <c r="F106" s="75" t="e">
        <f t="shared" si="35"/>
        <v>#DIV/0!</v>
      </c>
      <c r="G106" s="87"/>
      <c r="H106" s="142"/>
      <c r="I106" s="79" t="e">
        <f t="shared" si="29"/>
        <v>#DIV/0!</v>
      </c>
      <c r="J106" s="78"/>
      <c r="K106" s="87"/>
      <c r="L106" s="87"/>
      <c r="M106" s="152" t="e">
        <f t="shared" si="36"/>
        <v>#DIV/0!</v>
      </c>
      <c r="N106" s="87"/>
    </row>
    <row r="107" spans="1:14">
      <c r="A107" s="97" t="s">
        <v>198</v>
      </c>
      <c r="B107" s="88" t="s">
        <v>199</v>
      </c>
      <c r="C107" s="87">
        <f>G107+K107-36716</f>
        <v>1980311.4</v>
      </c>
      <c r="D107" s="87">
        <f>H107+L107-21145</f>
        <v>1625025.6</v>
      </c>
      <c r="E107" s="79">
        <f t="shared" si="33"/>
        <v>82.059094342435245</v>
      </c>
      <c r="F107" s="75"/>
      <c r="G107" s="87">
        <f>1479513.8</f>
        <v>1479513.8</v>
      </c>
      <c r="H107" s="142">
        <v>1210971.8</v>
      </c>
      <c r="I107" s="79">
        <f t="shared" si="29"/>
        <v>81.849307522511779</v>
      </c>
      <c r="J107" s="78"/>
      <c r="K107" s="87">
        <v>537513.6</v>
      </c>
      <c r="L107" s="87">
        <v>435198.8</v>
      </c>
      <c r="M107" s="152">
        <f t="shared" si="36"/>
        <v>80.96516999755913</v>
      </c>
      <c r="N107" s="87"/>
    </row>
    <row r="108" spans="1:14">
      <c r="F108" s="101"/>
      <c r="G108" s="143"/>
      <c r="K108" s="144"/>
      <c r="L108" s="144"/>
      <c r="M108" s="144"/>
      <c r="N108" s="144"/>
    </row>
    <row r="109" spans="1:14">
      <c r="F109" s="101"/>
      <c r="G109" s="143"/>
      <c r="K109" s="144"/>
      <c r="L109" s="144"/>
      <c r="M109" s="144"/>
      <c r="N109" s="144"/>
    </row>
    <row r="110" spans="1:14">
      <c r="A110" s="99" t="s">
        <v>249</v>
      </c>
      <c r="C110" s="60" t="s">
        <v>250</v>
      </c>
      <c r="K110" s="144"/>
      <c r="L110" s="144"/>
      <c r="M110" s="144"/>
      <c r="N110" s="144"/>
    </row>
    <row r="113" spans="1:1">
      <c r="A113" s="99" t="s">
        <v>246</v>
      </c>
    </row>
  </sheetData>
  <mergeCells count="16">
    <mergeCell ref="A62:C62"/>
    <mergeCell ref="V62:W62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1:F62"/>
    <mergeCell ref="I61:I62"/>
    <mergeCell ref="M61:M62"/>
  </mergeCells>
  <pageMargins left="0.78740157480314965" right="0.19685039370078741" top="0.39370078740157483" bottom="0.2362204724409449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3" sqref="L13"/>
    </sheetView>
  </sheetViews>
  <sheetFormatPr defaultRowHeight="15"/>
  <cols>
    <col min="1" max="1" width="27.5703125" style="2" customWidth="1"/>
    <col min="2" max="2" width="9.7109375" style="2" customWidth="1"/>
    <col min="3" max="3" width="12.5703125" style="2" customWidth="1"/>
    <col min="4" max="4" width="12.5703125" style="3" customWidth="1"/>
    <col min="5" max="11" width="12.5703125" style="1" customWidth="1"/>
    <col min="12" max="12" width="9.140625" style="1"/>
    <col min="13" max="16384" width="9.140625" style="2"/>
  </cols>
  <sheetData>
    <row r="1" spans="1:19" ht="15.75">
      <c r="A1" s="56" t="s">
        <v>252</v>
      </c>
      <c r="B1" s="24"/>
      <c r="C1" s="4"/>
      <c r="D1" s="5"/>
      <c r="E1" s="6"/>
      <c r="F1" s="6"/>
      <c r="G1" s="6"/>
      <c r="H1" s="6"/>
      <c r="I1" s="6"/>
      <c r="J1" s="6"/>
      <c r="K1" s="6"/>
      <c r="L1" s="6"/>
      <c r="M1" s="4"/>
    </row>
    <row r="2" spans="1:19" ht="15.75">
      <c r="A2" s="7" t="s">
        <v>200</v>
      </c>
      <c r="B2" s="8"/>
      <c r="C2" s="4"/>
      <c r="D2" s="5"/>
      <c r="E2" s="6"/>
      <c r="F2" s="6"/>
      <c r="G2" s="6"/>
      <c r="H2" s="6"/>
      <c r="I2" s="6"/>
      <c r="J2" s="6"/>
      <c r="K2" s="9" t="s">
        <v>201</v>
      </c>
      <c r="L2" s="6"/>
      <c r="M2" s="4"/>
    </row>
    <row r="3" spans="1:19">
      <c r="A3" s="10"/>
      <c r="B3" s="11"/>
      <c r="C3" s="176" t="s">
        <v>132</v>
      </c>
      <c r="D3" s="177"/>
      <c r="E3" s="178"/>
      <c r="F3" s="179" t="s">
        <v>128</v>
      </c>
      <c r="G3" s="180"/>
      <c r="H3" s="181"/>
      <c r="I3" s="179" t="s">
        <v>129</v>
      </c>
      <c r="J3" s="180"/>
      <c r="K3" s="181"/>
      <c r="L3" s="6"/>
      <c r="M3" s="4"/>
    </row>
    <row r="4" spans="1:19" ht="33.75">
      <c r="A4" s="12" t="s">
        <v>202</v>
      </c>
      <c r="B4" s="12" t="s">
        <v>239</v>
      </c>
      <c r="C4" s="12" t="s">
        <v>204</v>
      </c>
      <c r="D4" s="12" t="s">
        <v>205</v>
      </c>
      <c r="E4" s="13" t="s">
        <v>130</v>
      </c>
      <c r="F4" s="13" t="s">
        <v>206</v>
      </c>
      <c r="G4" s="13" t="s">
        <v>207</v>
      </c>
      <c r="H4" s="13" t="s">
        <v>130</v>
      </c>
      <c r="I4" s="13" t="s">
        <v>208</v>
      </c>
      <c r="J4" s="13" t="s">
        <v>209</v>
      </c>
      <c r="K4" s="13" t="s">
        <v>130</v>
      </c>
      <c r="L4" s="14"/>
      <c r="M4"/>
    </row>
    <row r="5" spans="1:19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47">
        <v>11</v>
      </c>
      <c r="L5" s="17"/>
      <c r="M5" s="18"/>
    </row>
    <row r="6" spans="1:19" ht="22.5" customHeight="1">
      <c r="A6" s="19" t="s">
        <v>210</v>
      </c>
      <c r="B6" s="20">
        <v>210</v>
      </c>
      <c r="C6" s="21">
        <f>F6+I6</f>
        <v>1176545.7</v>
      </c>
      <c r="D6" s="21">
        <f>G6+J6</f>
        <v>1006933.6</v>
      </c>
      <c r="E6" s="22">
        <f t="shared" ref="E6:E11" si="0">D6/C6</f>
        <v>0.85583891896421871</v>
      </c>
      <c r="F6" s="132">
        <f>F7+F8+F9</f>
        <v>1003491.9</v>
      </c>
      <c r="G6" s="132">
        <f t="shared" ref="G6" si="1">G7+G8+G9</f>
        <v>867227.2</v>
      </c>
      <c r="H6" s="22">
        <f t="shared" ref="H6:H11" si="2">G6/F6</f>
        <v>0.86420946696231427</v>
      </c>
      <c r="I6" s="132">
        <f>I7+I8+I9</f>
        <v>173053.80000000002</v>
      </c>
      <c r="J6" s="132">
        <f>J7+J8+J9</f>
        <v>139706.4</v>
      </c>
      <c r="K6" s="22">
        <f>J6/I6</f>
        <v>0.80730038866525888</v>
      </c>
      <c r="L6" s="23"/>
      <c r="M6" s="24"/>
    </row>
    <row r="7" spans="1:19" ht="14.25" customHeight="1">
      <c r="A7" s="25" t="s">
        <v>211</v>
      </c>
      <c r="B7" s="26">
        <v>211</v>
      </c>
      <c r="C7" s="27">
        <f>F7+I7</f>
        <v>901375</v>
      </c>
      <c r="D7" s="27">
        <f>G7+J7</f>
        <v>776245</v>
      </c>
      <c r="E7" s="28">
        <f t="shared" si="0"/>
        <v>0.86117875468034943</v>
      </c>
      <c r="F7" s="133">
        <v>769286</v>
      </c>
      <c r="G7" s="133">
        <v>668723.30000000005</v>
      </c>
      <c r="H7" s="28">
        <f t="shared" si="2"/>
        <v>0.86927787584851413</v>
      </c>
      <c r="I7" s="148">
        <v>132089</v>
      </c>
      <c r="J7" s="148">
        <v>107521.7</v>
      </c>
      <c r="K7" s="28">
        <f>J7/I7</f>
        <v>0.81400949359901276</v>
      </c>
      <c r="L7" s="29"/>
      <c r="M7" s="24"/>
    </row>
    <row r="8" spans="1:19" ht="15" customHeight="1">
      <c r="A8" s="25" t="s">
        <v>212</v>
      </c>
      <c r="B8" s="26">
        <v>212</v>
      </c>
      <c r="C8" s="27">
        <f t="shared" ref="C8:C9" si="3">F8+I8</f>
        <v>3581.5</v>
      </c>
      <c r="D8" s="27">
        <f t="shared" ref="D8:D9" si="4">G8+J8</f>
        <v>2509.6</v>
      </c>
      <c r="E8" s="28">
        <f t="shared" si="0"/>
        <v>0.70071199218204661</v>
      </c>
      <c r="F8" s="133">
        <v>2468.8000000000002</v>
      </c>
      <c r="G8" s="133">
        <v>1682.2</v>
      </c>
      <c r="H8" s="28">
        <f t="shared" si="2"/>
        <v>0.6813836681788723</v>
      </c>
      <c r="I8" s="148">
        <v>1112.7</v>
      </c>
      <c r="J8" s="148">
        <v>827.4</v>
      </c>
      <c r="K8" s="28">
        <f>J8/I8</f>
        <v>0.74359665678080344</v>
      </c>
      <c r="L8" s="29"/>
      <c r="M8" s="24"/>
    </row>
    <row r="9" spans="1:19" ht="13.5" customHeight="1">
      <c r="A9" s="25" t="s">
        <v>213</v>
      </c>
      <c r="B9" s="26">
        <v>213</v>
      </c>
      <c r="C9" s="27">
        <f t="shared" si="3"/>
        <v>271589.2</v>
      </c>
      <c r="D9" s="27">
        <f t="shared" si="4"/>
        <v>228179</v>
      </c>
      <c r="E9" s="28">
        <f t="shared" si="0"/>
        <v>0.8401622744939784</v>
      </c>
      <c r="F9" s="133">
        <v>231737.1</v>
      </c>
      <c r="G9" s="133">
        <v>196821.7</v>
      </c>
      <c r="H9" s="28">
        <f t="shared" si="2"/>
        <v>0.84933185061865368</v>
      </c>
      <c r="I9" s="148">
        <v>39852.1</v>
      </c>
      <c r="J9" s="148">
        <v>31357.3</v>
      </c>
      <c r="K9" s="28">
        <f>J9/I9</f>
        <v>0.78684184773198906</v>
      </c>
      <c r="L9" s="29"/>
      <c r="M9" s="24"/>
    </row>
    <row r="10" spans="1:19" ht="14.25" customHeight="1">
      <c r="A10" s="19" t="s">
        <v>214</v>
      </c>
      <c r="B10" s="20">
        <v>223</v>
      </c>
      <c r="C10" s="21">
        <f>F10+I10</f>
        <v>78947.600000000006</v>
      </c>
      <c r="D10" s="21">
        <f>G10+J10</f>
        <v>75250.399999999994</v>
      </c>
      <c r="E10" s="22">
        <f t="shared" si="0"/>
        <v>0.95316893737111685</v>
      </c>
      <c r="F10" s="133">
        <v>78947.600000000006</v>
      </c>
      <c r="G10" s="133">
        <v>75250.399999999994</v>
      </c>
      <c r="H10" s="22">
        <f t="shared" si="2"/>
        <v>0.95316893737111685</v>
      </c>
      <c r="I10" s="148"/>
      <c r="J10" s="148"/>
      <c r="K10" s="22"/>
      <c r="L10" s="29"/>
      <c r="M10" s="24"/>
    </row>
    <row r="11" spans="1:19" s="31" customFormat="1" ht="21.75" customHeight="1">
      <c r="A11" s="19" t="s">
        <v>215</v>
      </c>
      <c r="B11" s="20">
        <v>241</v>
      </c>
      <c r="C11" s="21">
        <f>F11+I11</f>
        <v>69556.600000000006</v>
      </c>
      <c r="D11" s="21">
        <f t="shared" ref="D11" si="5">G11+J11</f>
        <v>53661.7</v>
      </c>
      <c r="E11" s="22">
        <f t="shared" si="0"/>
        <v>0.7714825048952938</v>
      </c>
      <c r="F11" s="134">
        <v>69556.600000000006</v>
      </c>
      <c r="G11" s="134">
        <v>53661.7</v>
      </c>
      <c r="H11" s="22">
        <f t="shared" si="2"/>
        <v>0.7714825048952938</v>
      </c>
      <c r="I11" s="132"/>
      <c r="J11" s="132"/>
      <c r="K11" s="22"/>
      <c r="L11" s="23"/>
      <c r="M11" s="30"/>
    </row>
    <row r="12" spans="1:19">
      <c r="A12" s="182" t="s">
        <v>216</v>
      </c>
      <c r="B12" s="183"/>
      <c r="C12" s="183"/>
      <c r="D12" s="183"/>
      <c r="E12" s="183"/>
      <c r="F12" s="32"/>
      <c r="G12" s="32"/>
      <c r="H12" s="32"/>
      <c r="I12" s="32"/>
      <c r="J12" s="32"/>
      <c r="K12" s="32"/>
      <c r="L12" s="32"/>
      <c r="M12" s="33"/>
    </row>
    <row r="13" spans="1:19">
      <c r="A13" s="34"/>
      <c r="B13" s="35"/>
      <c r="C13" s="35"/>
      <c r="D13" s="35"/>
      <c r="E13" s="125"/>
      <c r="F13" s="32"/>
      <c r="G13" s="32"/>
      <c r="H13" s="32"/>
      <c r="I13" s="32"/>
      <c r="J13" s="32"/>
      <c r="K13" s="9" t="s">
        <v>201</v>
      </c>
      <c r="L13" s="32"/>
      <c r="M13" s="33"/>
    </row>
    <row r="14" spans="1:19">
      <c r="A14" s="36"/>
      <c r="B14" s="36"/>
      <c r="C14" s="184" t="s">
        <v>217</v>
      </c>
      <c r="D14" s="184"/>
      <c r="E14" s="184"/>
      <c r="F14" s="184" t="s">
        <v>218</v>
      </c>
      <c r="G14" s="184"/>
      <c r="H14" s="184"/>
      <c r="I14" s="184" t="s">
        <v>253</v>
      </c>
      <c r="J14" s="184"/>
      <c r="K14" s="184"/>
      <c r="L14" s="32"/>
      <c r="M14" s="33"/>
    </row>
    <row r="15" spans="1:19">
      <c r="A15" s="188" t="s">
        <v>219</v>
      </c>
      <c r="B15" s="190" t="s">
        <v>203</v>
      </c>
      <c r="C15" s="185" t="s">
        <v>220</v>
      </c>
      <c r="D15" s="185" t="s">
        <v>221</v>
      </c>
      <c r="E15" s="185" t="s">
        <v>222</v>
      </c>
      <c r="F15" s="185" t="s">
        <v>220</v>
      </c>
      <c r="G15" s="185" t="s">
        <v>221</v>
      </c>
      <c r="H15" s="185" t="s">
        <v>222</v>
      </c>
      <c r="I15" s="185" t="s">
        <v>220</v>
      </c>
      <c r="J15" s="185" t="s">
        <v>221</v>
      </c>
      <c r="K15" s="185" t="s">
        <v>222</v>
      </c>
      <c r="L15" s="187"/>
      <c r="M15" s="187"/>
      <c r="N15" s="37"/>
      <c r="O15" s="37"/>
      <c r="P15" s="37"/>
      <c r="Q15" s="37"/>
      <c r="R15" s="37"/>
      <c r="S15" s="37"/>
    </row>
    <row r="16" spans="1:19">
      <c r="A16" s="189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38"/>
      <c r="M16" s="39"/>
      <c r="N16" s="37"/>
      <c r="O16" s="37"/>
      <c r="P16" s="37"/>
      <c r="Q16" s="37"/>
      <c r="R16" s="37"/>
      <c r="S16" s="37"/>
    </row>
    <row r="17" spans="1:19">
      <c r="A17" s="15">
        <v>1</v>
      </c>
      <c r="B17" s="15">
        <v>2</v>
      </c>
      <c r="C17" s="15">
        <v>3</v>
      </c>
      <c r="D17" s="15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40"/>
      <c r="M17" s="41"/>
      <c r="N17" s="37"/>
      <c r="O17" s="37"/>
      <c r="P17" s="37"/>
      <c r="Q17" s="37"/>
      <c r="R17" s="37"/>
      <c r="S17" s="37"/>
    </row>
    <row r="18" spans="1:19" ht="28.5" customHeight="1">
      <c r="A18" s="42" t="s">
        <v>223</v>
      </c>
      <c r="B18" s="43"/>
      <c r="C18" s="44">
        <f>D18+E18</f>
        <v>67792.900000000009</v>
      </c>
      <c r="D18" s="45">
        <f>D20+D21+D22+D23+D24+D25+D26+D27+D28+D29+D30+D31+D32+D33</f>
        <v>59340.800000000003</v>
      </c>
      <c r="E18" s="45">
        <f>E20+E21+E22+E23+E24+E25+E26+E27+E28+E29+E30+E31+E32+E33</f>
        <v>8452.1</v>
      </c>
      <c r="F18" s="135">
        <f>G18+H18</f>
        <v>68135.499999999985</v>
      </c>
      <c r="G18" s="45">
        <f>G20+G21+G22+G23+G24+G25+G26+G27+G28+G29+G30+G31+G32+G33</f>
        <v>63018.799999999988</v>
      </c>
      <c r="H18" s="45">
        <f>H20+H21+H22+H23+H24+H25+H26+H27+H28+H29+H30+H31+H32+H33</f>
        <v>5116.7000000000007</v>
      </c>
      <c r="I18" s="136">
        <f>J18+K18</f>
        <v>83339.8</v>
      </c>
      <c r="J18" s="136">
        <f>J20+J21+J22+J23+J24+J25+J26+J27+J28+J29+J30+J31+J32+J33</f>
        <v>80154.900000000009</v>
      </c>
      <c r="K18" s="136">
        <f>K20+K21+K22+K23+K24+K25+K26+K27+K28+K29+K30+K31+K32+K33</f>
        <v>3184.9</v>
      </c>
      <c r="L18" s="46"/>
      <c r="M18" s="47"/>
      <c r="N18" s="37"/>
      <c r="O18" s="37"/>
      <c r="P18" s="37"/>
      <c r="Q18" s="37"/>
      <c r="R18" s="37"/>
      <c r="S18" s="37"/>
    </row>
    <row r="19" spans="1:19" ht="12" customHeight="1">
      <c r="A19" s="48" t="s">
        <v>224</v>
      </c>
      <c r="B19" s="43"/>
      <c r="C19" s="44"/>
      <c r="D19" s="45"/>
      <c r="E19" s="45"/>
      <c r="F19" s="135"/>
      <c r="G19" s="45"/>
      <c r="H19" s="45"/>
      <c r="I19" s="136"/>
      <c r="J19" s="136"/>
      <c r="K19" s="136"/>
      <c r="L19" s="46"/>
      <c r="M19" s="49"/>
      <c r="N19" s="37"/>
      <c r="O19" s="37"/>
      <c r="P19" s="37"/>
      <c r="Q19" s="37"/>
      <c r="R19" s="37"/>
      <c r="S19" s="37"/>
    </row>
    <row r="20" spans="1:19" ht="14.25" customHeight="1">
      <c r="A20" s="48" t="s">
        <v>225</v>
      </c>
      <c r="B20" s="26">
        <v>211</v>
      </c>
      <c r="C20" s="44">
        <f>D20+E20</f>
        <v>0</v>
      </c>
      <c r="D20" s="45"/>
      <c r="E20" s="45"/>
      <c r="F20" s="135">
        <f>G20+H20</f>
        <v>0</v>
      </c>
      <c r="G20" s="45">
        <v>0</v>
      </c>
      <c r="H20" s="45"/>
      <c r="I20" s="136">
        <f t="shared" ref="I20:I33" si="6">J20+K20</f>
        <v>180.1</v>
      </c>
      <c r="J20" s="136">
        <v>0</v>
      </c>
      <c r="K20" s="137">
        <v>180.1</v>
      </c>
      <c r="L20" s="46"/>
      <c r="M20" s="49"/>
      <c r="N20" s="37"/>
      <c r="O20" s="37"/>
      <c r="P20" s="37"/>
      <c r="Q20" s="37"/>
      <c r="R20" s="37"/>
      <c r="S20" s="37"/>
    </row>
    <row r="21" spans="1:19" ht="12" customHeight="1">
      <c r="A21" s="48" t="s">
        <v>226</v>
      </c>
      <c r="B21" s="26">
        <v>212</v>
      </c>
      <c r="C21" s="44">
        <f t="shared" ref="C21:C33" si="7">D21+E21</f>
        <v>550.79999999999995</v>
      </c>
      <c r="D21" s="45">
        <v>508.3</v>
      </c>
      <c r="E21" s="45">
        <v>42.5</v>
      </c>
      <c r="F21" s="135">
        <f t="shared" ref="F21:F33" si="8">G21+H21</f>
        <v>378.2</v>
      </c>
      <c r="G21" s="45">
        <v>368.8</v>
      </c>
      <c r="H21" s="45">
        <v>9.4</v>
      </c>
      <c r="I21" s="136">
        <f t="shared" si="6"/>
        <v>1481.6000000000001</v>
      </c>
      <c r="J21" s="137">
        <v>1412.2</v>
      </c>
      <c r="K21" s="137">
        <v>69.400000000000006</v>
      </c>
      <c r="L21" s="46"/>
      <c r="M21" s="49"/>
      <c r="N21" s="37"/>
      <c r="O21" s="37"/>
      <c r="P21" s="37"/>
      <c r="Q21" s="37"/>
      <c r="R21" s="37"/>
      <c r="S21" s="37"/>
    </row>
    <row r="22" spans="1:19" ht="22.5" customHeight="1">
      <c r="A22" s="48" t="s">
        <v>227</v>
      </c>
      <c r="B22" s="26">
        <v>213</v>
      </c>
      <c r="C22" s="44">
        <f t="shared" si="7"/>
        <v>0</v>
      </c>
      <c r="D22" s="45"/>
      <c r="E22" s="45"/>
      <c r="F22" s="135">
        <f t="shared" si="8"/>
        <v>0</v>
      </c>
      <c r="G22" s="45">
        <v>0</v>
      </c>
      <c r="H22" s="45"/>
      <c r="I22" s="136">
        <f t="shared" si="6"/>
        <v>54.4</v>
      </c>
      <c r="J22" s="137">
        <v>0</v>
      </c>
      <c r="K22" s="137">
        <v>54.4</v>
      </c>
      <c r="L22" s="46"/>
      <c r="M22" s="49"/>
      <c r="N22" s="37"/>
      <c r="O22" s="37"/>
      <c r="P22" s="37"/>
      <c r="Q22" s="37"/>
      <c r="R22" s="37"/>
      <c r="S22" s="37"/>
    </row>
    <row r="23" spans="1:19" ht="17.25" customHeight="1">
      <c r="A23" s="48" t="s">
        <v>228</v>
      </c>
      <c r="B23" s="26">
        <v>221</v>
      </c>
      <c r="C23" s="44">
        <f t="shared" si="7"/>
        <v>17.7</v>
      </c>
      <c r="D23" s="45"/>
      <c r="E23" s="45">
        <v>17.7</v>
      </c>
      <c r="F23" s="135">
        <f t="shared" si="8"/>
        <v>27.5</v>
      </c>
      <c r="G23" s="45">
        <v>1</v>
      </c>
      <c r="H23" s="45">
        <v>26.5</v>
      </c>
      <c r="I23" s="136">
        <f t="shared" si="6"/>
        <v>4.5</v>
      </c>
      <c r="J23" s="137">
        <v>2.6</v>
      </c>
      <c r="K23" s="137">
        <v>1.9</v>
      </c>
      <c r="L23" s="46"/>
      <c r="M23" s="49"/>
      <c r="N23" s="37"/>
      <c r="O23" s="37"/>
      <c r="P23" s="37"/>
      <c r="Q23" s="37"/>
      <c r="R23" s="37"/>
      <c r="S23" s="37"/>
    </row>
    <row r="24" spans="1:19" ht="16.5" customHeight="1">
      <c r="A24" s="48" t="s">
        <v>229</v>
      </c>
      <c r="B24" s="26">
        <v>222</v>
      </c>
      <c r="C24" s="44">
        <f t="shared" si="7"/>
        <v>1584.2</v>
      </c>
      <c r="D24" s="45">
        <v>1382.8</v>
      </c>
      <c r="E24" s="45">
        <v>201.4</v>
      </c>
      <c r="F24" s="135">
        <f t="shared" si="8"/>
        <v>746.2</v>
      </c>
      <c r="G24" s="45">
        <v>562.70000000000005</v>
      </c>
      <c r="H24" s="45">
        <v>183.5</v>
      </c>
      <c r="I24" s="136">
        <f t="shared" si="6"/>
        <v>467.3</v>
      </c>
      <c r="J24" s="137">
        <v>467.3</v>
      </c>
      <c r="K24" s="137"/>
      <c r="L24" s="46"/>
      <c r="M24" s="49"/>
      <c r="N24" s="37"/>
      <c r="O24" s="37"/>
      <c r="P24" s="37"/>
      <c r="Q24" s="37"/>
      <c r="R24" s="37"/>
      <c r="S24" s="37"/>
    </row>
    <row r="25" spans="1:19" ht="15" customHeight="1">
      <c r="A25" s="48" t="s">
        <v>230</v>
      </c>
      <c r="B25" s="26">
        <v>223</v>
      </c>
      <c r="C25" s="44">
        <f t="shared" si="7"/>
        <v>33397.4</v>
      </c>
      <c r="D25" s="45">
        <v>27360</v>
      </c>
      <c r="E25" s="45">
        <v>6037.4</v>
      </c>
      <c r="F25" s="135">
        <f t="shared" si="8"/>
        <v>36706.9</v>
      </c>
      <c r="G25" s="45">
        <v>34424.5</v>
      </c>
      <c r="H25" s="45">
        <v>2282.4</v>
      </c>
      <c r="I25" s="136">
        <f t="shared" si="6"/>
        <v>51557.1</v>
      </c>
      <c r="J25" s="137">
        <v>49968.4</v>
      </c>
      <c r="K25" s="137">
        <v>1588.7</v>
      </c>
      <c r="L25" s="46"/>
      <c r="M25" s="49"/>
      <c r="N25" s="37"/>
      <c r="O25" s="37"/>
      <c r="P25" s="37"/>
      <c r="Q25" s="37"/>
      <c r="R25" s="37"/>
      <c r="S25" s="37"/>
    </row>
    <row r="26" spans="1:19" ht="33" customHeight="1">
      <c r="A26" s="48" t="s">
        <v>231</v>
      </c>
      <c r="B26" s="26">
        <v>224</v>
      </c>
      <c r="C26" s="44">
        <f t="shared" si="7"/>
        <v>1562.6</v>
      </c>
      <c r="D26" s="45">
        <v>845.6</v>
      </c>
      <c r="E26" s="45">
        <v>717</v>
      </c>
      <c r="F26" s="135">
        <f t="shared" si="8"/>
        <v>2110.1999999999998</v>
      </c>
      <c r="G26" s="45">
        <v>925.2</v>
      </c>
      <c r="H26" s="45">
        <v>1185</v>
      </c>
      <c r="I26" s="136">
        <f t="shared" si="6"/>
        <v>1768.4</v>
      </c>
      <c r="J26" s="137">
        <v>1052.4000000000001</v>
      </c>
      <c r="K26" s="137">
        <v>716</v>
      </c>
      <c r="L26" s="46"/>
      <c r="M26" s="49"/>
      <c r="N26" s="37"/>
      <c r="O26" s="37"/>
      <c r="P26" s="37"/>
      <c r="Q26" s="37"/>
      <c r="R26" s="37"/>
      <c r="S26" s="37"/>
    </row>
    <row r="27" spans="1:19" ht="30.75" customHeight="1">
      <c r="A27" s="48" t="s">
        <v>232</v>
      </c>
      <c r="B27" s="26">
        <v>225</v>
      </c>
      <c r="C27" s="44">
        <f t="shared" si="7"/>
        <v>12309.3</v>
      </c>
      <c r="D27" s="45">
        <v>11938.8</v>
      </c>
      <c r="E27" s="45">
        <v>370.5</v>
      </c>
      <c r="F27" s="135">
        <f t="shared" si="8"/>
        <v>6754.5999999999995</v>
      </c>
      <c r="G27" s="45">
        <v>6507.2</v>
      </c>
      <c r="H27" s="45">
        <v>247.4</v>
      </c>
      <c r="I27" s="136">
        <f t="shared" si="6"/>
        <v>8372.2999999999993</v>
      </c>
      <c r="J27" s="137">
        <v>8344.4</v>
      </c>
      <c r="K27" s="137">
        <v>27.9</v>
      </c>
      <c r="L27" s="46"/>
      <c r="M27" s="49"/>
      <c r="N27" s="37"/>
      <c r="O27" s="37"/>
      <c r="P27" s="37"/>
      <c r="Q27" s="37"/>
      <c r="R27" s="37"/>
      <c r="S27" s="37"/>
    </row>
    <row r="28" spans="1:19" ht="17.25" customHeight="1">
      <c r="A28" s="48" t="s">
        <v>233</v>
      </c>
      <c r="B28" s="26">
        <v>226</v>
      </c>
      <c r="C28" s="44">
        <f t="shared" si="7"/>
        <v>2372.2999999999997</v>
      </c>
      <c r="D28" s="45">
        <v>2201.6999999999998</v>
      </c>
      <c r="E28" s="45">
        <v>170.6</v>
      </c>
      <c r="F28" s="135">
        <f t="shared" si="8"/>
        <v>2217.5</v>
      </c>
      <c r="G28" s="45">
        <v>1965.1</v>
      </c>
      <c r="H28" s="45">
        <v>252.4</v>
      </c>
      <c r="I28" s="136">
        <f t="shared" si="6"/>
        <v>1793.8999999999999</v>
      </c>
      <c r="J28" s="137">
        <v>1605.6</v>
      </c>
      <c r="K28" s="137">
        <v>188.3</v>
      </c>
      <c r="L28" s="46"/>
      <c r="M28" s="49"/>
      <c r="N28" s="37"/>
      <c r="O28" s="37"/>
      <c r="P28" s="37"/>
      <c r="Q28" s="37"/>
      <c r="R28" s="37"/>
      <c r="S28" s="37"/>
    </row>
    <row r="29" spans="1:19" ht="33.75" customHeight="1">
      <c r="A29" s="48" t="s">
        <v>234</v>
      </c>
      <c r="B29" s="26">
        <v>241</v>
      </c>
      <c r="C29" s="44">
        <f t="shared" si="7"/>
        <v>259.8</v>
      </c>
      <c r="D29" s="45">
        <v>259.8</v>
      </c>
      <c r="E29" s="45"/>
      <c r="F29" s="135">
        <f t="shared" si="8"/>
        <v>1877.7</v>
      </c>
      <c r="G29" s="45">
        <v>1877.7</v>
      </c>
      <c r="H29" s="45"/>
      <c r="I29" s="136">
        <f t="shared" si="6"/>
        <v>4465.2</v>
      </c>
      <c r="J29" s="137">
        <v>4465.2</v>
      </c>
      <c r="K29" s="137"/>
      <c r="L29" s="46"/>
      <c r="M29" s="49"/>
      <c r="N29" s="37"/>
      <c r="O29" s="37"/>
      <c r="P29" s="37"/>
      <c r="Q29" s="37"/>
      <c r="R29" s="37"/>
      <c r="S29" s="37"/>
    </row>
    <row r="30" spans="1:19" s="3" customFormat="1" ht="15.75" customHeight="1">
      <c r="A30" s="48" t="s">
        <v>235</v>
      </c>
      <c r="B30" s="26">
        <v>260</v>
      </c>
      <c r="C30" s="44">
        <f t="shared" si="7"/>
        <v>0</v>
      </c>
      <c r="D30" s="45"/>
      <c r="E30" s="45"/>
      <c r="F30" s="135">
        <f t="shared" si="8"/>
        <v>0</v>
      </c>
      <c r="G30" s="45">
        <v>0</v>
      </c>
      <c r="H30" s="45"/>
      <c r="I30" s="136">
        <f t="shared" si="6"/>
        <v>0</v>
      </c>
      <c r="J30" s="137"/>
      <c r="K30" s="137"/>
      <c r="L30" s="46"/>
      <c r="M30" s="47"/>
      <c r="N30" s="50"/>
      <c r="O30" s="50"/>
      <c r="P30" s="50"/>
      <c r="Q30" s="50"/>
      <c r="R30" s="50"/>
      <c r="S30" s="50"/>
    </row>
    <row r="31" spans="1:19" ht="18.75" customHeight="1">
      <c r="A31" s="48" t="s">
        <v>236</v>
      </c>
      <c r="B31" s="26">
        <v>290</v>
      </c>
      <c r="C31" s="44">
        <f t="shared" si="7"/>
        <v>6277.9000000000005</v>
      </c>
      <c r="D31" s="45">
        <v>6113.8</v>
      </c>
      <c r="E31" s="45">
        <v>164.1</v>
      </c>
      <c r="F31" s="135">
        <f t="shared" si="8"/>
        <v>5686</v>
      </c>
      <c r="G31" s="45">
        <v>5601.5</v>
      </c>
      <c r="H31" s="45">
        <v>84.5</v>
      </c>
      <c r="I31" s="136">
        <f t="shared" si="6"/>
        <v>7650.1</v>
      </c>
      <c r="J31" s="137">
        <v>7650.1</v>
      </c>
      <c r="K31" s="137"/>
      <c r="L31" s="46"/>
      <c r="M31" s="49"/>
      <c r="N31" s="37"/>
      <c r="O31" s="37"/>
      <c r="P31" s="37"/>
      <c r="Q31" s="37"/>
      <c r="R31" s="37"/>
      <c r="S31" s="37"/>
    </row>
    <row r="32" spans="1:19" ht="15" customHeight="1">
      <c r="A32" s="48" t="s">
        <v>237</v>
      </c>
      <c r="B32" s="26">
        <v>310</v>
      </c>
      <c r="C32" s="44">
        <f t="shared" si="7"/>
        <v>428.7</v>
      </c>
      <c r="D32" s="45">
        <v>418.7</v>
      </c>
      <c r="E32" s="45">
        <v>10</v>
      </c>
      <c r="F32" s="135">
        <f t="shared" si="8"/>
        <v>2535.1</v>
      </c>
      <c r="G32" s="45">
        <v>2493.6</v>
      </c>
      <c r="H32" s="45">
        <v>41.5</v>
      </c>
      <c r="I32" s="136">
        <f t="shared" si="6"/>
        <v>379.3</v>
      </c>
      <c r="J32" s="137">
        <v>379.3</v>
      </c>
      <c r="K32" s="137"/>
      <c r="L32" s="46"/>
      <c r="M32" s="49"/>
      <c r="N32" s="37"/>
      <c r="O32" s="37"/>
      <c r="P32" s="37"/>
      <c r="Q32" s="37"/>
      <c r="R32" s="37"/>
      <c r="S32" s="37"/>
    </row>
    <row r="33" spans="1:19" ht="27.75" customHeight="1">
      <c r="A33" s="48" t="s">
        <v>238</v>
      </c>
      <c r="B33" s="26">
        <v>340</v>
      </c>
      <c r="C33" s="44">
        <f t="shared" si="7"/>
        <v>9032.1999999999989</v>
      </c>
      <c r="D33" s="45">
        <v>8311.2999999999993</v>
      </c>
      <c r="E33" s="45">
        <v>720.9</v>
      </c>
      <c r="F33" s="135">
        <f t="shared" si="8"/>
        <v>9095.6</v>
      </c>
      <c r="G33" s="45">
        <v>8291.5</v>
      </c>
      <c r="H33" s="45">
        <v>804.1</v>
      </c>
      <c r="I33" s="137">
        <f t="shared" si="6"/>
        <v>5165.5999999999995</v>
      </c>
      <c r="J33" s="137">
        <v>4807.3999999999996</v>
      </c>
      <c r="K33" s="137">
        <v>358.2</v>
      </c>
      <c r="L33" s="46"/>
      <c r="M33" s="49"/>
      <c r="N33" s="37"/>
      <c r="O33" s="37"/>
      <c r="P33" s="37"/>
      <c r="Q33" s="37"/>
      <c r="R33" s="37"/>
      <c r="S33" s="37"/>
    </row>
    <row r="35" spans="1:19">
      <c r="C35" s="37"/>
      <c r="D35" s="50"/>
      <c r="E35" s="51"/>
      <c r="F35" s="51"/>
      <c r="G35" s="51"/>
    </row>
    <row r="36" spans="1:19">
      <c r="A36" s="187"/>
      <c r="B36" s="187"/>
      <c r="C36" s="191"/>
      <c r="D36" s="187"/>
      <c r="E36" s="52"/>
      <c r="F36" s="53"/>
    </row>
    <row r="37" spans="1:19">
      <c r="C37" s="37"/>
      <c r="D37" s="50"/>
      <c r="E37" s="52"/>
      <c r="F37" s="53"/>
    </row>
    <row r="38" spans="1:19">
      <c r="C38" s="37"/>
      <c r="D38" s="50"/>
      <c r="E38" s="52"/>
      <c r="F38" s="53"/>
    </row>
    <row r="39" spans="1:19">
      <c r="C39" s="37"/>
      <c r="D39" s="50"/>
      <c r="E39" s="52"/>
      <c r="F39" s="53"/>
    </row>
    <row r="40" spans="1:19">
      <c r="C40" s="37"/>
      <c r="D40" s="50"/>
      <c r="E40" s="52"/>
      <c r="F40" s="53"/>
    </row>
    <row r="41" spans="1:19">
      <c r="C41" s="37"/>
      <c r="D41" s="50"/>
      <c r="E41" s="54"/>
      <c r="F41" s="55"/>
      <c r="G41" s="55"/>
    </row>
    <row r="42" spans="1:19">
      <c r="C42" s="37"/>
      <c r="D42" s="50"/>
      <c r="E42" s="51"/>
      <c r="F42" s="51"/>
      <c r="G42" s="51"/>
    </row>
    <row r="43" spans="1:19">
      <c r="C43" s="37"/>
      <c r="D43" s="50"/>
      <c r="E43" s="51"/>
      <c r="F43" s="51"/>
      <c r="G43" s="51"/>
    </row>
  </sheetData>
  <mergeCells count="21">
    <mergeCell ref="A36:B36"/>
    <mergeCell ref="C36:D36"/>
    <mergeCell ref="G15:G16"/>
    <mergeCell ref="H15:H16"/>
    <mergeCell ref="I15:I16"/>
    <mergeCell ref="J15:J16"/>
    <mergeCell ref="K15:K16"/>
    <mergeCell ref="L15:M15"/>
    <mergeCell ref="A15:A16"/>
    <mergeCell ref="B15:B16"/>
    <mergeCell ref="C15:C16"/>
    <mergeCell ref="D15:D16"/>
    <mergeCell ref="E15:E16"/>
    <mergeCell ref="F15:F16"/>
    <mergeCell ref="C3:E3"/>
    <mergeCell ref="F3:H3"/>
    <mergeCell ref="I3:K3"/>
    <mergeCell ref="A12:E12"/>
    <mergeCell ref="C14:E14"/>
    <mergeCell ref="F14:H14"/>
    <mergeCell ref="I14:K14"/>
  </mergeCells>
  <pageMargins left="0.70866141732283472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ПРИЛОЖЕНИЕ К СПРАВКЕ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2016-10-13T03:42:20Z</cp:lastPrinted>
  <dcterms:created xsi:type="dcterms:W3CDTF">2016-02-11T06:08:17Z</dcterms:created>
  <dcterms:modified xsi:type="dcterms:W3CDTF">2016-11-23T01:59:29Z</dcterms:modified>
</cp:coreProperties>
</file>