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8075" windowHeight="9900"/>
  </bookViews>
  <sheets>
    <sheet name="Доходы" sheetId="7" r:id="rId1"/>
    <sheet name="Расходы " sheetId="5" r:id="rId2"/>
    <sheet name="ПРИЛОЖЕНИЕ К СПРАВКЕ" sheetId="6" r:id="rId3"/>
  </sheets>
  <definedNames>
    <definedName name="_xlnm.Print_Titles" localSheetId="1">'Расходы '!$8:$10</definedName>
    <definedName name="_xlnm.Print_Area" localSheetId="2">'ПРИЛОЖЕНИЕ К СПРАВКЕ'!$A$1:$K$34</definedName>
    <definedName name="_xlnm.Print_Area" localSheetId="1">'Расходы '!$A$1:$N$117</definedName>
  </definedNames>
  <calcPr calcId="124519"/>
</workbook>
</file>

<file path=xl/calcChain.xml><?xml version="1.0" encoding="utf-8"?>
<calcChain xmlns="http://schemas.openxmlformats.org/spreadsheetml/2006/main">
  <c r="L88" i="7"/>
  <c r="K88"/>
  <c r="J88"/>
  <c r="I88"/>
  <c r="H88"/>
  <c r="G88"/>
  <c r="F88"/>
  <c r="E88"/>
  <c r="D88"/>
  <c r="C88"/>
  <c r="B88"/>
  <c r="L82"/>
  <c r="H81"/>
  <c r="D81"/>
  <c r="L79"/>
  <c r="H79"/>
  <c r="C79"/>
  <c r="D79" s="1"/>
  <c r="B79"/>
  <c r="L78"/>
  <c r="C78"/>
  <c r="B78"/>
  <c r="D78" s="1"/>
  <c r="L77"/>
  <c r="H77"/>
  <c r="C77"/>
  <c r="B77"/>
  <c r="D77" s="1"/>
  <c r="H76"/>
  <c r="D76"/>
  <c r="C76"/>
  <c r="B76"/>
  <c r="H75"/>
  <c r="C75"/>
  <c r="B75"/>
  <c r="D75" s="1"/>
  <c r="H74"/>
  <c r="D74"/>
  <c r="C74"/>
  <c r="B74"/>
  <c r="H73"/>
  <c r="C73"/>
  <c r="B73"/>
  <c r="D73" s="1"/>
  <c r="H72"/>
  <c r="D72"/>
  <c r="C72"/>
  <c r="B72"/>
  <c r="L71"/>
  <c r="J71"/>
  <c r="B71" s="1"/>
  <c r="H71"/>
  <c r="C71"/>
  <c r="K70"/>
  <c r="G70"/>
  <c r="F70"/>
  <c r="C70"/>
  <c r="L69"/>
  <c r="C69"/>
  <c r="B69"/>
  <c r="D69" s="1"/>
  <c r="F68"/>
  <c r="F41" s="1"/>
  <c r="H67"/>
  <c r="C67"/>
  <c r="B67"/>
  <c r="D67" s="1"/>
  <c r="H66"/>
  <c r="C66"/>
  <c r="D66" s="1"/>
  <c r="B66"/>
  <c r="H65"/>
  <c r="C65"/>
  <c r="E65" s="1"/>
  <c r="B65"/>
  <c r="D65" s="1"/>
  <c r="M64"/>
  <c r="L64"/>
  <c r="I64"/>
  <c r="H64"/>
  <c r="C64"/>
  <c r="E64" s="1"/>
  <c r="B64"/>
  <c r="D64" s="1"/>
  <c r="L63"/>
  <c r="H63"/>
  <c r="C63"/>
  <c r="E63" s="1"/>
  <c r="B63"/>
  <c r="D63" s="1"/>
  <c r="M62"/>
  <c r="L62"/>
  <c r="I62"/>
  <c r="H62"/>
  <c r="C62"/>
  <c r="E62" s="1"/>
  <c r="B62"/>
  <c r="D62" s="1"/>
  <c r="M61"/>
  <c r="L61"/>
  <c r="I61"/>
  <c r="H61"/>
  <c r="C61"/>
  <c r="E61" s="1"/>
  <c r="B61"/>
  <c r="L60"/>
  <c r="H60"/>
  <c r="C60"/>
  <c r="D60" s="1"/>
  <c r="B60"/>
  <c r="L59"/>
  <c r="H59"/>
  <c r="C59"/>
  <c r="D59" s="1"/>
  <c r="B59"/>
  <c r="L58"/>
  <c r="H58"/>
  <c r="C58"/>
  <c r="D58" s="1"/>
  <c r="B58"/>
  <c r="L57"/>
  <c r="H57"/>
  <c r="C57"/>
  <c r="B57"/>
  <c r="D57" s="1"/>
  <c r="H56"/>
  <c r="C56"/>
  <c r="D56" s="1"/>
  <c r="B56"/>
  <c r="H55"/>
  <c r="C55"/>
  <c r="D55" s="1"/>
  <c r="B55"/>
  <c r="L54"/>
  <c r="H54"/>
  <c r="C54"/>
  <c r="D54" s="1"/>
  <c r="B54"/>
  <c r="L53"/>
  <c r="C53"/>
  <c r="E53" s="1"/>
  <c r="B53"/>
  <c r="H52"/>
  <c r="D52"/>
  <c r="C52"/>
  <c r="E52" s="1"/>
  <c r="B52"/>
  <c r="L51"/>
  <c r="H51"/>
  <c r="D51"/>
  <c r="C51"/>
  <c r="B51"/>
  <c r="L50"/>
  <c r="D50"/>
  <c r="C50"/>
  <c r="B50"/>
  <c r="L49"/>
  <c r="H49"/>
  <c r="C49"/>
  <c r="D49" s="1"/>
  <c r="B49"/>
  <c r="L48"/>
  <c r="H48"/>
  <c r="C48"/>
  <c r="D48" s="1"/>
  <c r="B48"/>
  <c r="L47"/>
  <c r="H47"/>
  <c r="C47"/>
  <c r="D47" s="1"/>
  <c r="B47"/>
  <c r="H46"/>
  <c r="C46"/>
  <c r="B46"/>
  <c r="D46" s="1"/>
  <c r="K45"/>
  <c r="J45"/>
  <c r="G45"/>
  <c r="F45"/>
  <c r="C45"/>
  <c r="H44"/>
  <c r="C44"/>
  <c r="D44" s="1"/>
  <c r="B44"/>
  <c r="L43"/>
  <c r="H43"/>
  <c r="C43"/>
  <c r="D43" s="1"/>
  <c r="B43"/>
  <c r="K42"/>
  <c r="L42" s="1"/>
  <c r="J42"/>
  <c r="G42"/>
  <c r="I60" s="1"/>
  <c r="F42"/>
  <c r="C42"/>
  <c r="D42" s="1"/>
  <c r="B42"/>
  <c r="L40"/>
  <c r="H40"/>
  <c r="C40"/>
  <c r="D40" s="1"/>
  <c r="B40"/>
  <c r="L39"/>
  <c r="H39"/>
  <c r="C39"/>
  <c r="D39" s="1"/>
  <c r="B39"/>
  <c r="H38"/>
  <c r="C38"/>
  <c r="D38" s="1"/>
  <c r="B38"/>
  <c r="L37"/>
  <c r="H37"/>
  <c r="C37"/>
  <c r="B37"/>
  <c r="L36"/>
  <c r="H36"/>
  <c r="C36"/>
  <c r="D36" s="1"/>
  <c r="B36"/>
  <c r="K35"/>
  <c r="J35"/>
  <c r="G35"/>
  <c r="C35" s="1"/>
  <c r="F35"/>
  <c r="B35"/>
  <c r="L34"/>
  <c r="H34"/>
  <c r="C34"/>
  <c r="D34" s="1"/>
  <c r="B34"/>
  <c r="L33"/>
  <c r="C33"/>
  <c r="D33" s="1"/>
  <c r="B33"/>
  <c r="L32"/>
  <c r="C32"/>
  <c r="D32" s="1"/>
  <c r="B32"/>
  <c r="L31"/>
  <c r="H31"/>
  <c r="C31"/>
  <c r="D31" s="1"/>
  <c r="B31"/>
  <c r="L30"/>
  <c r="H30"/>
  <c r="C30"/>
  <c r="D30" s="1"/>
  <c r="B30"/>
  <c r="H29"/>
  <c r="C29"/>
  <c r="D29" s="1"/>
  <c r="B29"/>
  <c r="K28"/>
  <c r="L28" s="1"/>
  <c r="J28"/>
  <c r="G28"/>
  <c r="H28" s="1"/>
  <c r="F28"/>
  <c r="B28"/>
  <c r="L27"/>
  <c r="H27"/>
  <c r="C27"/>
  <c r="D27" s="1"/>
  <c r="B27"/>
  <c r="L26"/>
  <c r="H26"/>
  <c r="C26"/>
  <c r="D26" s="1"/>
  <c r="B26"/>
  <c r="L25"/>
  <c r="H25"/>
  <c r="C25"/>
  <c r="D25" s="1"/>
  <c r="B25"/>
  <c r="L24"/>
  <c r="C24"/>
  <c r="B24"/>
  <c r="L23"/>
  <c r="C23"/>
  <c r="D23" s="1"/>
  <c r="B23"/>
  <c r="K22"/>
  <c r="L22" s="1"/>
  <c r="J22"/>
  <c r="G22"/>
  <c r="F22"/>
  <c r="B22"/>
  <c r="H21"/>
  <c r="C21"/>
  <c r="B21"/>
  <c r="D21" s="1"/>
  <c r="H20"/>
  <c r="D20"/>
  <c r="C20"/>
  <c r="B20"/>
  <c r="H19"/>
  <c r="C19"/>
  <c r="B19"/>
  <c r="D19" s="1"/>
  <c r="L18"/>
  <c r="H18"/>
  <c r="C18"/>
  <c r="B18"/>
  <c r="D18" s="1"/>
  <c r="K17"/>
  <c r="J17"/>
  <c r="L17" s="1"/>
  <c r="G17"/>
  <c r="F17"/>
  <c r="H17" s="1"/>
  <c r="C17"/>
  <c r="B17"/>
  <c r="D17" s="1"/>
  <c r="L16"/>
  <c r="H16"/>
  <c r="C16"/>
  <c r="B16"/>
  <c r="D16" s="1"/>
  <c r="L15"/>
  <c r="H15"/>
  <c r="C15"/>
  <c r="B15"/>
  <c r="D15" s="1"/>
  <c r="K14"/>
  <c r="J14"/>
  <c r="L14" s="1"/>
  <c r="G14"/>
  <c r="F14"/>
  <c r="H14" s="1"/>
  <c r="C14"/>
  <c r="B14"/>
  <c r="B11" s="1"/>
  <c r="J13"/>
  <c r="F13"/>
  <c r="F80" s="1"/>
  <c r="F84" s="1"/>
  <c r="J12"/>
  <c r="F12"/>
  <c r="B12"/>
  <c r="J11"/>
  <c r="G11"/>
  <c r="F11"/>
  <c r="H11" s="1"/>
  <c r="I36" i="5"/>
  <c r="C99"/>
  <c r="C110"/>
  <c r="D110"/>
  <c r="D99"/>
  <c r="D16"/>
  <c r="L13"/>
  <c r="I19" i="6"/>
  <c r="I20"/>
  <c r="I25"/>
  <c r="I26"/>
  <c r="I27"/>
  <c r="I28"/>
  <c r="I29"/>
  <c r="I30"/>
  <c r="I31"/>
  <c r="I32"/>
  <c r="I33"/>
  <c r="I24"/>
  <c r="F6"/>
  <c r="H95" i="5"/>
  <c r="G95"/>
  <c r="F83" i="7" l="1"/>
  <c r="D35"/>
  <c r="D14"/>
  <c r="C28"/>
  <c r="K11"/>
  <c r="G12"/>
  <c r="K12"/>
  <c r="G13"/>
  <c r="K13"/>
  <c r="D24"/>
  <c r="H35"/>
  <c r="L35"/>
  <c r="D37"/>
  <c r="H45"/>
  <c r="L45"/>
  <c r="E50"/>
  <c r="D53"/>
  <c r="D61"/>
  <c r="I63"/>
  <c r="H70"/>
  <c r="D71"/>
  <c r="E60"/>
  <c r="M60"/>
  <c r="E66"/>
  <c r="B13"/>
  <c r="C22"/>
  <c r="H42"/>
  <c r="B45"/>
  <c r="D45" s="1"/>
  <c r="M63"/>
  <c r="G68"/>
  <c r="K68"/>
  <c r="J70"/>
  <c r="D97" i="5"/>
  <c r="C97"/>
  <c r="D82"/>
  <c r="C82"/>
  <c r="I27" i="7" l="1"/>
  <c r="I26"/>
  <c r="I25"/>
  <c r="I20"/>
  <c r="I38"/>
  <c r="I37"/>
  <c r="I36"/>
  <c r="I34"/>
  <c r="I31"/>
  <c r="I22"/>
  <c r="I30"/>
  <c r="I28"/>
  <c r="I21"/>
  <c r="I19"/>
  <c r="I18"/>
  <c r="I16"/>
  <c r="I15"/>
  <c r="I40"/>
  <c r="I39"/>
  <c r="I29"/>
  <c r="H13"/>
  <c r="M11"/>
  <c r="L11"/>
  <c r="M34"/>
  <c r="M30"/>
  <c r="L13"/>
  <c r="M18"/>
  <c r="M16"/>
  <c r="M15"/>
  <c r="M32"/>
  <c r="M28"/>
  <c r="M24"/>
  <c r="M22"/>
  <c r="M40"/>
  <c r="M39"/>
  <c r="M27"/>
  <c r="M26"/>
  <c r="M25"/>
  <c r="M37"/>
  <c r="M36"/>
  <c r="M33"/>
  <c r="M31"/>
  <c r="M23"/>
  <c r="G41"/>
  <c r="G80" s="1"/>
  <c r="C68"/>
  <c r="H68"/>
  <c r="I68"/>
  <c r="D22"/>
  <c r="C13"/>
  <c r="E22" s="1"/>
  <c r="C11"/>
  <c r="I12"/>
  <c r="H12"/>
  <c r="I35"/>
  <c r="I11"/>
  <c r="J68"/>
  <c r="B70"/>
  <c r="D70" s="1"/>
  <c r="D28"/>
  <c r="E28"/>
  <c r="K41"/>
  <c r="M12"/>
  <c r="L12"/>
  <c r="I17"/>
  <c r="C12"/>
  <c r="M17"/>
  <c r="L70"/>
  <c r="M14"/>
  <c r="I14"/>
  <c r="M35"/>
  <c r="C58" i="5"/>
  <c r="G98"/>
  <c r="H80" i="7" l="1"/>
  <c r="G84"/>
  <c r="D12"/>
  <c r="E12"/>
  <c r="E29"/>
  <c r="B68"/>
  <c r="D68" s="1"/>
  <c r="J41"/>
  <c r="E68"/>
  <c r="L68"/>
  <c r="E11"/>
  <c r="D11"/>
  <c r="M69"/>
  <c r="M57"/>
  <c r="M46"/>
  <c r="M71"/>
  <c r="M56"/>
  <c r="M50"/>
  <c r="L41"/>
  <c r="K83"/>
  <c r="M59"/>
  <c r="M58"/>
  <c r="M54"/>
  <c r="M53"/>
  <c r="M49"/>
  <c r="M48"/>
  <c r="M47"/>
  <c r="M43"/>
  <c r="M42"/>
  <c r="M51"/>
  <c r="M70"/>
  <c r="M45"/>
  <c r="I59"/>
  <c r="I58"/>
  <c r="I56"/>
  <c r="I54"/>
  <c r="I49"/>
  <c r="I48"/>
  <c r="I47"/>
  <c r="I44"/>
  <c r="I43"/>
  <c r="C41"/>
  <c r="I75"/>
  <c r="I73"/>
  <c r="I51"/>
  <c r="H41"/>
  <c r="I42"/>
  <c r="G83"/>
  <c r="I71"/>
  <c r="I69"/>
  <c r="I41"/>
  <c r="I76"/>
  <c r="I74"/>
  <c r="I72"/>
  <c r="I46"/>
  <c r="I70"/>
  <c r="I45"/>
  <c r="C80"/>
  <c r="D13"/>
  <c r="E40"/>
  <c r="E39"/>
  <c r="E33"/>
  <c r="E27"/>
  <c r="E26"/>
  <c r="E25"/>
  <c r="E23"/>
  <c r="E20"/>
  <c r="E35"/>
  <c r="E37"/>
  <c r="E32"/>
  <c r="E38"/>
  <c r="E30"/>
  <c r="E16"/>
  <c r="E24"/>
  <c r="E14"/>
  <c r="E19"/>
  <c r="E31"/>
  <c r="E36"/>
  <c r="E17"/>
  <c r="E18"/>
  <c r="E15"/>
  <c r="E21"/>
  <c r="E34"/>
  <c r="M68"/>
  <c r="K80"/>
  <c r="K10" i="6"/>
  <c r="D96" i="5"/>
  <c r="G59"/>
  <c r="G57"/>
  <c r="G54"/>
  <c r="G49"/>
  <c r="G46"/>
  <c r="G40"/>
  <c r="G36"/>
  <c r="G28"/>
  <c r="G24"/>
  <c r="G13"/>
  <c r="G6" i="6"/>
  <c r="H98" i="5"/>
  <c r="G80"/>
  <c r="H70"/>
  <c r="G70"/>
  <c r="H59"/>
  <c r="H57"/>
  <c r="H54"/>
  <c r="H49"/>
  <c r="H46"/>
  <c r="H40"/>
  <c r="H36"/>
  <c r="H28"/>
  <c r="H24"/>
  <c r="H13"/>
  <c r="D13" s="1"/>
  <c r="M77" i="7" l="1"/>
  <c r="I79"/>
  <c r="I78"/>
  <c r="I77"/>
  <c r="I81"/>
  <c r="H84"/>
  <c r="I13"/>
  <c r="I83"/>
  <c r="H83"/>
  <c r="K84"/>
  <c r="C84"/>
  <c r="E41" s="1"/>
  <c r="E46"/>
  <c r="E44"/>
  <c r="E43"/>
  <c r="C83"/>
  <c r="E59"/>
  <c r="E58"/>
  <c r="E56"/>
  <c r="E54"/>
  <c r="E49"/>
  <c r="E48"/>
  <c r="E47"/>
  <c r="E42"/>
  <c r="E75"/>
  <c r="E73"/>
  <c r="E51"/>
  <c r="E71"/>
  <c r="E69"/>
  <c r="E76"/>
  <c r="E74"/>
  <c r="E45"/>
  <c r="E57"/>
  <c r="E72"/>
  <c r="E70"/>
  <c r="J83"/>
  <c r="L83" s="1"/>
  <c r="B41"/>
  <c r="D41" s="1"/>
  <c r="J80"/>
  <c r="J84" s="1"/>
  <c r="H66" i="5"/>
  <c r="H62" s="1"/>
  <c r="G11"/>
  <c r="H11"/>
  <c r="J13" s="1"/>
  <c r="G66"/>
  <c r="G62" s="1"/>
  <c r="E83" i="7" l="1"/>
  <c r="M82"/>
  <c r="M79"/>
  <c r="M78"/>
  <c r="L84"/>
  <c r="M13"/>
  <c r="M41"/>
  <c r="I84"/>
  <c r="I80"/>
  <c r="L80"/>
  <c r="M83"/>
  <c r="E81"/>
  <c r="E78"/>
  <c r="E77"/>
  <c r="E79"/>
  <c r="E13"/>
  <c r="B83"/>
  <c r="D83" s="1"/>
  <c r="B80"/>
  <c r="L22" i="5"/>
  <c r="I68"/>
  <c r="D81"/>
  <c r="C96"/>
  <c r="C81"/>
  <c r="I38"/>
  <c r="I37"/>
  <c r="M84" i="7" l="1"/>
  <c r="M80"/>
  <c r="B84"/>
  <c r="D84" s="1"/>
  <c r="D80"/>
  <c r="E84"/>
  <c r="E80"/>
  <c r="I66" i="5"/>
  <c r="L95" l="1"/>
  <c r="M95"/>
  <c r="K95"/>
  <c r="L40"/>
  <c r="L24"/>
  <c r="I15"/>
  <c r="C21" l="1"/>
  <c r="C16"/>
  <c r="K28"/>
  <c r="L28"/>
  <c r="I31"/>
  <c r="I27"/>
  <c r="D27"/>
  <c r="C27"/>
  <c r="K24"/>
  <c r="C59"/>
  <c r="E27" l="1"/>
  <c r="D24"/>
  <c r="C24"/>
  <c r="C28"/>
  <c r="I17"/>
  <c r="K57" l="1"/>
  <c r="C57" s="1"/>
  <c r="D58" l="1"/>
  <c r="K80"/>
  <c r="C80" s="1"/>
  <c r="K98"/>
  <c r="C98" l="1"/>
  <c r="I34"/>
  <c r="L98" l="1"/>
  <c r="L80"/>
  <c r="L70"/>
  <c r="K70"/>
  <c r="L63"/>
  <c r="L57"/>
  <c r="L54"/>
  <c r="K54"/>
  <c r="L49"/>
  <c r="K49"/>
  <c r="L46"/>
  <c r="K46"/>
  <c r="K40"/>
  <c r="L36"/>
  <c r="K36"/>
  <c r="K22"/>
  <c r="K13"/>
  <c r="C13" s="1"/>
  <c r="L68" l="1"/>
  <c r="D68" s="1"/>
  <c r="M70"/>
  <c r="K66"/>
  <c r="C66" s="1"/>
  <c r="K68"/>
  <c r="C68" s="1"/>
  <c r="L66"/>
  <c r="K11"/>
  <c r="L11"/>
  <c r="E68" l="1"/>
  <c r="M66"/>
  <c r="K18" i="6"/>
  <c r="I18" s="1"/>
  <c r="N57" i="5" l="1"/>
  <c r="I61"/>
  <c r="D61"/>
  <c r="C95"/>
  <c r="D95"/>
  <c r="I43"/>
  <c r="D43"/>
  <c r="C43"/>
  <c r="F33" i="6"/>
  <c r="F32"/>
  <c r="F31"/>
  <c r="F30"/>
  <c r="F29"/>
  <c r="F28"/>
  <c r="F27"/>
  <c r="F26"/>
  <c r="F25"/>
  <c r="F24"/>
  <c r="F23"/>
  <c r="F22"/>
  <c r="F21"/>
  <c r="F20"/>
  <c r="H18"/>
  <c r="G18"/>
  <c r="C33"/>
  <c r="C32"/>
  <c r="C31"/>
  <c r="C30"/>
  <c r="C29"/>
  <c r="C28"/>
  <c r="C27"/>
  <c r="C26"/>
  <c r="C25"/>
  <c r="C24"/>
  <c r="C23"/>
  <c r="C22"/>
  <c r="C21"/>
  <c r="C20"/>
  <c r="E18"/>
  <c r="D18"/>
  <c r="K7"/>
  <c r="K8"/>
  <c r="K9"/>
  <c r="H7"/>
  <c r="H8"/>
  <c r="H9"/>
  <c r="H10"/>
  <c r="H11"/>
  <c r="D55" i="5"/>
  <c r="C18" i="6" l="1"/>
  <c r="F18"/>
  <c r="E43" i="5"/>
  <c r="M68"/>
  <c r="I98" l="1"/>
  <c r="D26"/>
  <c r="C26"/>
  <c r="C25"/>
  <c r="M16"/>
  <c r="M18"/>
  <c r="M19"/>
  <c r="M20"/>
  <c r="M21"/>
  <c r="M14"/>
  <c r="E26" l="1"/>
  <c r="D31"/>
  <c r="C31"/>
  <c r="E31" l="1"/>
  <c r="D57"/>
  <c r="M63"/>
  <c r="I63"/>
  <c r="I71"/>
  <c r="I72"/>
  <c r="I73"/>
  <c r="I74"/>
  <c r="I75"/>
  <c r="I76"/>
  <c r="I77"/>
  <c r="I78"/>
  <c r="I79"/>
  <c r="I82"/>
  <c r="I83"/>
  <c r="I84"/>
  <c r="I85"/>
  <c r="I86"/>
  <c r="I87"/>
  <c r="I88"/>
  <c r="I89"/>
  <c r="I90"/>
  <c r="I91"/>
  <c r="I92"/>
  <c r="I93"/>
  <c r="I94"/>
  <c r="I96"/>
  <c r="I97"/>
  <c r="I99"/>
  <c r="I100"/>
  <c r="I101"/>
  <c r="I102"/>
  <c r="I103"/>
  <c r="I104"/>
  <c r="I105"/>
  <c r="I106"/>
  <c r="I107"/>
  <c r="I108"/>
  <c r="I109"/>
  <c r="I110"/>
  <c r="C40" l="1"/>
  <c r="I21" i="6"/>
  <c r="D109" i="5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60"/>
  <c r="D59" s="1"/>
  <c r="C11" i="6"/>
  <c r="D10"/>
  <c r="C10"/>
  <c r="C8"/>
  <c r="D8"/>
  <c r="C9"/>
  <c r="D9"/>
  <c r="D7"/>
  <c r="C7"/>
  <c r="J6"/>
  <c r="I6"/>
  <c r="I23"/>
  <c r="I22"/>
  <c r="D11"/>
  <c r="M110" i="5"/>
  <c r="M109"/>
  <c r="M108"/>
  <c r="M107"/>
  <c r="M106"/>
  <c r="M105"/>
  <c r="M104"/>
  <c r="M103"/>
  <c r="M102"/>
  <c r="M101"/>
  <c r="M100"/>
  <c r="M99"/>
  <c r="M82"/>
  <c r="M79"/>
  <c r="M78"/>
  <c r="M77"/>
  <c r="M76"/>
  <c r="M75"/>
  <c r="M74"/>
  <c r="M73"/>
  <c r="M72"/>
  <c r="M80"/>
  <c r="M71"/>
  <c r="C70" l="1"/>
  <c r="E101"/>
  <c r="E102"/>
  <c r="E103"/>
  <c r="E104"/>
  <c r="E105"/>
  <c r="E106"/>
  <c r="H6" i="6"/>
  <c r="D6"/>
  <c r="E108" i="5"/>
  <c r="F108"/>
  <c r="E109"/>
  <c r="F109"/>
  <c r="E107"/>
  <c r="E78"/>
  <c r="F78"/>
  <c r="E73"/>
  <c r="E74"/>
  <c r="E75"/>
  <c r="E76"/>
  <c r="E77"/>
  <c r="E79"/>
  <c r="E83"/>
  <c r="E84"/>
  <c r="E85"/>
  <c r="E86"/>
  <c r="E87"/>
  <c r="E88"/>
  <c r="E89"/>
  <c r="E90"/>
  <c r="E91"/>
  <c r="E92"/>
  <c r="E93"/>
  <c r="E94"/>
  <c r="K6" i="6"/>
  <c r="I80" i="5"/>
  <c r="E80"/>
  <c r="I70"/>
  <c r="E10" i="6"/>
  <c r="E11"/>
  <c r="E9"/>
  <c r="E8"/>
  <c r="E7"/>
  <c r="E96" i="5"/>
  <c r="E97"/>
  <c r="E72"/>
  <c r="I95"/>
  <c r="E82"/>
  <c r="D98"/>
  <c r="E98" s="1"/>
  <c r="E100"/>
  <c r="F105"/>
  <c r="F106"/>
  <c r="E71"/>
  <c r="E110"/>
  <c r="C6" i="6"/>
  <c r="D70" i="5"/>
  <c r="E95"/>
  <c r="E99"/>
  <c r="M98"/>
  <c r="F103"/>
  <c r="D54"/>
  <c r="C54"/>
  <c r="C49"/>
  <c r="D46"/>
  <c r="F92" s="1"/>
  <c r="C46"/>
  <c r="D36"/>
  <c r="F83" s="1"/>
  <c r="C36"/>
  <c r="F73"/>
  <c r="I42"/>
  <c r="C42"/>
  <c r="D42"/>
  <c r="F89" s="1"/>
  <c r="I13"/>
  <c r="I14"/>
  <c r="I16"/>
  <c r="I18"/>
  <c r="I20"/>
  <c r="I21"/>
  <c r="I24"/>
  <c r="I25"/>
  <c r="I28"/>
  <c r="I30"/>
  <c r="I35"/>
  <c r="I40"/>
  <c r="I41"/>
  <c r="I44"/>
  <c r="I45"/>
  <c r="I46"/>
  <c r="I47"/>
  <c r="I48"/>
  <c r="I49"/>
  <c r="I50"/>
  <c r="I51"/>
  <c r="I52"/>
  <c r="I53"/>
  <c r="I54"/>
  <c r="I55"/>
  <c r="I57"/>
  <c r="I58"/>
  <c r="I59"/>
  <c r="I60"/>
  <c r="C14"/>
  <c r="C15"/>
  <c r="C17"/>
  <c r="C18"/>
  <c r="C19"/>
  <c r="C20"/>
  <c r="C23"/>
  <c r="C29"/>
  <c r="C30"/>
  <c r="C32"/>
  <c r="C33"/>
  <c r="C34"/>
  <c r="C35"/>
  <c r="C37"/>
  <c r="C38"/>
  <c r="C39"/>
  <c r="C41"/>
  <c r="C44"/>
  <c r="C45"/>
  <c r="C47"/>
  <c r="C48"/>
  <c r="C50"/>
  <c r="C51"/>
  <c r="C52"/>
  <c r="C53"/>
  <c r="C55"/>
  <c r="C56"/>
  <c r="D21"/>
  <c r="D23"/>
  <c r="D25"/>
  <c r="F74" s="1"/>
  <c r="D29"/>
  <c r="F76" s="1"/>
  <c r="D30"/>
  <c r="F77" s="1"/>
  <c r="D32"/>
  <c r="F79" s="1"/>
  <c r="D33"/>
  <c r="D34"/>
  <c r="D35"/>
  <c r="D37"/>
  <c r="F84" s="1"/>
  <c r="D38"/>
  <c r="F85" s="1"/>
  <c r="D39"/>
  <c r="F86" s="1"/>
  <c r="D40"/>
  <c r="F87" s="1"/>
  <c r="D41"/>
  <c r="F88" s="1"/>
  <c r="D44"/>
  <c r="F90" s="1"/>
  <c r="D45"/>
  <c r="F91" s="1"/>
  <c r="D47"/>
  <c r="F93" s="1"/>
  <c r="D48"/>
  <c r="F94" s="1"/>
  <c r="D49"/>
  <c r="D50"/>
  <c r="D51"/>
  <c r="D52"/>
  <c r="D53"/>
  <c r="F101"/>
  <c r="D56"/>
  <c r="F102" s="1"/>
  <c r="F104"/>
  <c r="E30" l="1"/>
  <c r="F100"/>
  <c r="D62"/>
  <c r="F107" s="1"/>
  <c r="C22"/>
  <c r="C11" s="1"/>
  <c r="D66"/>
  <c r="E6" i="6"/>
  <c r="M13" i="5"/>
  <c r="I11"/>
  <c r="E70"/>
  <c r="D28"/>
  <c r="J22"/>
  <c r="J57"/>
  <c r="D22"/>
  <c r="J36"/>
  <c r="J40"/>
  <c r="J54"/>
  <c r="J46"/>
  <c r="J59"/>
  <c r="J24"/>
  <c r="J49"/>
  <c r="J28"/>
  <c r="E48"/>
  <c r="E58"/>
  <c r="E56"/>
  <c r="E55"/>
  <c r="E50"/>
  <c r="E47"/>
  <c r="E45"/>
  <c r="E40"/>
  <c r="E38"/>
  <c r="E36"/>
  <c r="E34"/>
  <c r="E32"/>
  <c r="E29"/>
  <c r="E25"/>
  <c r="E23"/>
  <c r="E21"/>
  <c r="E57"/>
  <c r="E54"/>
  <c r="E53"/>
  <c r="E52"/>
  <c r="E51"/>
  <c r="E49"/>
  <c r="E46"/>
  <c r="E44"/>
  <c r="E41"/>
  <c r="E39"/>
  <c r="E37"/>
  <c r="E35"/>
  <c r="E33"/>
  <c r="E24"/>
  <c r="E42"/>
  <c r="D20"/>
  <c r="E20" s="1"/>
  <c r="D19"/>
  <c r="E19" s="1"/>
  <c r="D15"/>
  <c r="E15" s="1"/>
  <c r="M54"/>
  <c r="M51"/>
  <c r="M49"/>
  <c r="M46"/>
  <c r="M36"/>
  <c r="M35"/>
  <c r="M33"/>
  <c r="M32"/>
  <c r="M29"/>
  <c r="M25"/>
  <c r="M23"/>
  <c r="D18"/>
  <c r="D17"/>
  <c r="E17" s="1"/>
  <c r="E16"/>
  <c r="D14"/>
  <c r="F63" s="1"/>
  <c r="M58"/>
  <c r="M57" s="1"/>
  <c r="M56"/>
  <c r="M55"/>
  <c r="M50"/>
  <c r="M47"/>
  <c r="M44"/>
  <c r="M40"/>
  <c r="M39"/>
  <c r="M38"/>
  <c r="M37"/>
  <c r="M34"/>
  <c r="M28"/>
  <c r="M24"/>
  <c r="M22"/>
  <c r="J11" l="1"/>
  <c r="F75"/>
  <c r="D11"/>
  <c r="E66"/>
  <c r="N28"/>
  <c r="I62"/>
  <c r="N13"/>
  <c r="C62"/>
  <c r="E62" s="1"/>
  <c r="E28"/>
  <c r="M62"/>
  <c r="E22"/>
  <c r="E18"/>
  <c r="E14"/>
  <c r="M11"/>
  <c r="N49"/>
  <c r="N24"/>
  <c r="N36"/>
  <c r="N40"/>
  <c r="N54"/>
  <c r="N46"/>
  <c r="N22"/>
  <c r="E13"/>
  <c r="F57" l="1"/>
  <c r="F49"/>
  <c r="F40"/>
  <c r="F28"/>
  <c r="F22"/>
  <c r="F59"/>
  <c r="F46"/>
  <c r="F36"/>
  <c r="F24"/>
  <c r="F13"/>
  <c r="F54"/>
  <c r="N11"/>
  <c r="E11"/>
  <c r="F11" l="1"/>
</calcChain>
</file>

<file path=xl/sharedStrings.xml><?xml version="1.0" encoding="utf-8"?>
<sst xmlns="http://schemas.openxmlformats.org/spreadsheetml/2006/main" count="429" uniqueCount="364">
  <si>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</si>
  <si>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</si>
  <si>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</si>
  <si>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</si>
  <si>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</si>
  <si>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</si>
  <si>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</si>
  <si>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</si>
  <si>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</si>
  <si>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</si>
  <si>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</si>
  <si>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</si>
  <si>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</si>
  <si>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</si>
  <si>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</si>
  <si>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</si>
  <si>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</si>
  <si>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</si>
  <si>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</si>
  <si>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</si>
  <si>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</si>
  <si>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</si>
  <si>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</si>
  <si>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</si>
  <si>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</si>
  <si>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</si>
  <si>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</si>
  <si>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</si>
  <si>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</si>
  <si>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</si>
  <si>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</si>
  <si>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</si>
  <si>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</si>
  <si>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</si>
  <si>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</si>
  <si>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</si>
  <si>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</si>
  <si>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</si>
  <si>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</si>
  <si>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</si>
  <si>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</si>
  <si>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</si>
  <si>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</si>
  <si>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</si>
  <si>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</si>
  <si>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</si>
  <si>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</si>
  <si>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</si>
  <si>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</si>
  <si>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</si>
  <si>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</si>
  <si>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</si>
  <si>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</si>
  <si>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</si>
  <si>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</si>
  <si>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</si>
  <si>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</si>
  <si>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</si>
  <si>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</si>
  <si>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</si>
  <si>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</si>
  <si>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</si>
  <si>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</si>
  <si>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</si>
  <si>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</si>
  <si>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</si>
  <si>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</si>
  <si>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</si>
  <si>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</si>
  <si>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</si>
  <si>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</si>
  <si>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</si>
  <si>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</si>
  <si>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</si>
  <si>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</si>
  <si>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</si>
  <si>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</si>
  <si>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</si>
  <si>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</si>
  <si>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</si>
  <si>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</si>
  <si>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</si>
  <si>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</si>
  <si>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</si>
  <si>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</si>
  <si>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</si>
  <si>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</si>
  <si>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</si>
  <si>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</si>
  <si>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</si>
  <si>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</si>
  <si>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</si>
  <si>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</si>
  <si>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</si>
  <si>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</si>
  <si>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</si>
  <si>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</si>
  <si>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</si>
  <si>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</si>
  <si>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</si>
  <si>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</si>
  <si>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</si>
  <si>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</si>
  <si>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</si>
  <si>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</si>
  <si>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</si>
  <si>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</si>
  <si>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</si>
  <si>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</si>
  <si>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</si>
  <si>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</si>
  <si>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</si>
  <si>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</si>
  <si>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</si>
  <si>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</si>
  <si>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</si>
  <si>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</si>
  <si>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</si>
  <si>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</si>
  <si>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</si>
  <si>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</si>
  <si>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</si>
  <si>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</si>
  <si>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</si>
  <si>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</si>
  <si>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</si>
  <si>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</si>
  <si>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</si>
  <si>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</si>
  <si>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</si>
  <si>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</si>
  <si>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</si>
  <si>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</si>
  <si>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</si>
  <si>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</si>
  <si>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</si>
  <si>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</si>
  <si>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</si>
  <si>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</si>
  <si>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</si>
  <si>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</si>
  <si>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</si>
  <si>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</si>
  <si>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</si>
  <si>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</si>
  <si>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</si>
  <si>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</si>
  <si>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</si>
  <si>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</si>
  <si>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</si>
  <si>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</si>
  <si>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</si>
  <si>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</si>
  <si>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</si>
  <si>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</si>
  <si>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</si>
  <si>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</si>
  <si>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</si>
  <si>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</si>
  <si>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</si>
  <si>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</si>
  <si>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</si>
  <si>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</si>
  <si>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</si>
  <si>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</si>
  <si>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</si>
  <si>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</si>
  <si>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</si>
  <si>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</si>
  <si>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</si>
  <si>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</si>
  <si>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</si>
  <si>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</si>
  <si>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</si>
  <si>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</si>
  <si>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</si>
  <si>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</si>
  <si>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</si>
  <si>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</si>
  <si>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</si>
  <si>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</si>
  <si>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</si>
  <si>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</si>
  <si>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</si>
  <si>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</si>
  <si>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</si>
  <si>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</si>
  <si>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</si>
  <si>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</si>
  <si>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</si>
  <si>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</si>
  <si>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</si>
  <si>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</si>
  <si>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</si>
  <si>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</si>
  <si>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</si>
  <si>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</si>
  <si>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</si>
  <si>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</si>
  <si>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</si>
  <si>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</si>
  <si>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</si>
  <si>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</si>
  <si>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</si>
  <si>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</si>
  <si>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</si>
  <si>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</si>
  <si>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</si>
  <si>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</si>
  <si>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</si>
  <si>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</si>
  <si>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</si>
  <si>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</si>
  <si>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</si>
  <si>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</si>
  <si>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</si>
  <si>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</si>
  <si>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</si>
  <si>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</si>
  <si>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</si>
  <si>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</si>
  <si>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</si>
  <si>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</si>
  <si>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</si>
  <si>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</si>
  <si>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</si>
  <si>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</si>
  <si>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</si>
  <si>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</si>
  <si>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</si>
  <si>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</si>
  <si>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</si>
  <si>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</si>
  <si>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</si>
  <si>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</si>
  <si>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</si>
  <si>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</si>
  <si>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</si>
  <si>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</si>
  <si>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</si>
  <si>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</si>
  <si>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</si>
  <si>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</si>
  <si>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</si>
  <si>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</si>
  <si>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</si>
  <si>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</si>
  <si>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</si>
  <si>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</si>
  <si>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01.01.2017г.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</si>
  <si>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</si>
  <si>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</si>
  <si>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</si>
  <si>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</si>
  <si>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</si>
  <si>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</si>
  <si>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>на 1 ноября 2018 года</t>
  </si>
  <si>
    <t>ПРИЛОЖЕНИЕ К СПРАВКЕ  НА  01.11.2018г.:</t>
  </si>
  <si>
    <t>на 01.11.2018г.</t>
  </si>
  <si>
    <t>С П Р А В К А</t>
  </si>
  <si>
    <t>об исполнении доходной части консолидированного бюджета Тайшетского района на 01.11.2018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</si>
  <si>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</si>
  <si>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</si>
  <si>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</si>
  <si>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</si>
  <si>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</si>
  <si>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2018 год </t>
  </si>
  <si>
    <t>Факт</t>
  </si>
  <si>
    <t>% вып-ия</t>
  </si>
  <si>
    <t xml:space="preserve">Уд.вес </t>
  </si>
  <si>
    <t>на 01.11.2018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</si>
  <si>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</si>
  <si>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</si>
  <si>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</si>
  <si>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</si>
  <si>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</si>
  <si>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</si>
  <si>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</si>
  <si>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</si>
  <si>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</si>
  <si>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</si>
  <si>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</si>
  <si>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</si>
  <si>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</si>
  <si>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</si>
  <si>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</si>
  <si>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</si>
  <si>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</si>
  <si>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</si>
  <si>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</si>
  <si>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</si>
  <si>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</si>
  <si>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</si>
  <si>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</si>
  <si>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</si>
  <si>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</si>
  <si>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</si>
  <si>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</si>
  <si>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</si>
  <si>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</si>
  <si>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</si>
  <si>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 и увеличение площади зем.участка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</si>
  <si>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</si>
  <si>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</si>
  <si>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</si>
  <si>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</si>
  <si>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</si>
  <si>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</si>
  <si>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</si>
  <si>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</si>
  <si>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</si>
  <si>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</si>
  <si>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Субсидии бюджетам на поддержку обустройства мест массвого отдыха населения (городских парков)</t>
  </si>
  <si>
    <t xml:space="preserve">Субсидии бюджетам  на софинансирование капитальных вложний в объекты государственной (муниципальной) собственности </t>
  </si>
  <si>
    <t xml:space="preserve">Субсидии местным бюджетам  на софинансирование ФЦП "Развитие водохозяйственного комплекса РФ в 2012-2020 годах" 
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</si>
  <si>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(обеспечение жильем молодых семей)</t>
  </si>
  <si>
    <t>Субсидия на мероприятие "Улучшение жилищных условий молодых семей" подпрограммы "Молодым семьям - доступное жилье" на 2014-2020 годы  ГП ирк.обл."Доступное жилье" на 2014-2020 годы (улучшение жилищных условий молодых семей)</t>
  </si>
  <si>
    <t xml:space="preserve">Субсидии местным бюджетам из областного бюджета на развитие сети плоскостных спортивных сооружений в сельской местности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</si>
  <si>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</si>
  <si>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на выравнивание  обеспеченности муниципальных районов (городских округов) Иркутской области по реализации ими их отдельных расходных обязательств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</si>
  <si>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</si>
  <si>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местным бюджетам на софинансирование капитальных вложений в объекты муниципальной собственности в сферы физической культуры и спорта</t>
  </si>
  <si>
    <t>Субсидии бюджетам муниципальных образований Иркутской области на развитие домов культуры (за счет средств ОБЛ.Б., ФЕД.Б.)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</si>
  <si>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</t>
  </si>
  <si>
    <t>Субсидии муниципальным образованиям на строительство, реконструкцию, капитальный ремонт автомобильных дорог общего пользования местного значения</t>
  </si>
  <si>
    <t>Субсидия бюджетам муниципальных районов на поддержку отрасли культуры (комплектование книжных фондов)</t>
  </si>
  <si>
    <t>Субсидиии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</si>
  <si>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  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</si>
  <si>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</si>
  <si>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Субсидия в целях 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</si>
  <si>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Субсидии на софинансирование мероприятий по капитальному ремонту образовательных  организаций Иркутской области ГП  ирк.обл."Развитие образования на 2014-2020гг"</t>
  </si>
  <si>
    <t>Субсидия на 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в 2018 году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</si>
  <si>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</si>
  <si>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</si>
  <si>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</si>
  <si>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</si>
  <si>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</si>
  <si>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</si>
  <si>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</si>
  <si>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</si>
  <si>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</si>
  <si>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</si>
  <si>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</si>
  <si>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</si>
  <si>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</si>
  <si>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</si>
  <si>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</si>
  <si>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</si>
  <si>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</si>
  <si>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</si>
  <si>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</si>
  <si>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</si>
  <si>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на 01.01.2018</t>
  </si>
  <si>
    <t xml:space="preserve">на 01.02.2018 </t>
  </si>
  <si>
    <t xml:space="preserve">на 01.03.2018 </t>
  </si>
  <si>
    <t xml:space="preserve">на 01.04.2018 </t>
  </si>
  <si>
    <t xml:space="preserve">на 01.05.2018 </t>
  </si>
  <si>
    <t xml:space="preserve">на 01.06.2018 </t>
  </si>
  <si>
    <t xml:space="preserve">на 01.07.2018 </t>
  </si>
  <si>
    <t xml:space="preserve">на 01.08.2018 </t>
  </si>
  <si>
    <t xml:space="preserve">на 01.09.2018 </t>
  </si>
  <si>
    <t xml:space="preserve">на 01.10.2018 </t>
  </si>
  <si>
    <t xml:space="preserve">на 01.11.2018 </t>
  </si>
  <si>
    <t>исп.: Я.А. Уласик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</si>
</sst>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8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8.5"/>
      <name val="MS Sans Serif"/>
      <family val="2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0"/>
    <xf numFmtId="0" fontId="44" fillId="0" borderId="0">
      <alignment horizontal="center" wrapText="1"/>
    </xf>
    <xf numFmtId="0" fontId="44" fillId="0" borderId="0">
      <alignment horizontal="center" wrapText="1"/>
    </xf>
    <xf numFmtId="0" fontId="45" fillId="0" borderId="4"/>
    <xf numFmtId="0" fontId="45" fillId="0" borderId="0"/>
    <xf numFmtId="0" fontId="1" fillId="0" borderId="0"/>
    <xf numFmtId="0" fontId="44" fillId="0" borderId="0">
      <alignment horizontal="left" wrapText="1"/>
    </xf>
    <xf numFmtId="0" fontId="46" fillId="0" borderId="0"/>
    <xf numFmtId="0" fontId="45" fillId="0" borderId="15"/>
    <xf numFmtId="0" fontId="47" fillId="0" borderId="29">
      <alignment horizontal="center"/>
    </xf>
    <xf numFmtId="0" fontId="1" fillId="0" borderId="44"/>
    <xf numFmtId="0" fontId="47" fillId="0" borderId="0">
      <alignment horizontal="left"/>
    </xf>
    <xf numFmtId="0" fontId="48" fillId="0" borderId="0">
      <alignment horizontal="center" vertical="top"/>
    </xf>
    <xf numFmtId="49" fontId="49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7" fillId="0" borderId="0">
      <alignment horizontal="right"/>
    </xf>
    <xf numFmtId="0" fontId="47" fillId="0" borderId="0"/>
    <xf numFmtId="0" fontId="47" fillId="0" borderId="0">
      <alignment horizontal="center"/>
    </xf>
    <xf numFmtId="0" fontId="47" fillId="0" borderId="38">
      <alignment horizontal="right"/>
    </xf>
    <xf numFmtId="166" fontId="47" fillId="0" borderId="40">
      <alignment horizontal="center"/>
    </xf>
    <xf numFmtId="49" fontId="47" fillId="0" borderId="0"/>
    <xf numFmtId="0" fontId="47" fillId="0" borderId="0">
      <alignment horizontal="right"/>
    </xf>
    <xf numFmtId="0" fontId="47" fillId="0" borderId="41">
      <alignment horizontal="center"/>
    </xf>
    <xf numFmtId="0" fontId="47" fillId="0" borderId="4">
      <alignment wrapText="1"/>
    </xf>
    <xf numFmtId="49" fontId="47" fillId="0" borderId="42">
      <alignment horizontal="center"/>
    </xf>
    <xf numFmtId="0" fontId="47" fillId="0" borderId="32">
      <alignment wrapText="1"/>
    </xf>
    <xf numFmtId="49" fontId="47" fillId="0" borderId="40">
      <alignment horizontal="center"/>
    </xf>
    <xf numFmtId="0" fontId="47" fillId="0" borderId="10">
      <alignment horizontal="left"/>
    </xf>
    <xf numFmtId="49" fontId="47" fillId="0" borderId="10"/>
    <xf numFmtId="0" fontId="47" fillId="0" borderId="40">
      <alignment horizontal="center"/>
    </xf>
    <xf numFmtId="49" fontId="47" fillId="0" borderId="43">
      <alignment horizontal="center"/>
    </xf>
    <xf numFmtId="0" fontId="50" fillId="0" borderId="0"/>
    <xf numFmtId="0" fontId="50" fillId="0" borderId="26"/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9">
      <alignment horizontal="center" vertical="center" wrapText="1"/>
    </xf>
    <xf numFmtId="49" fontId="47" fillId="0" borderId="29">
      <alignment horizontal="center" vertical="center" wrapText="1"/>
    </xf>
    <xf numFmtId="0" fontId="47" fillId="0" borderId="33">
      <alignment horizontal="left" wrapText="1"/>
    </xf>
    <xf numFmtId="49" fontId="47" fillId="0" borderId="22">
      <alignment horizontal="center" wrapText="1"/>
    </xf>
    <xf numFmtId="49" fontId="47" fillId="0" borderId="27">
      <alignment horizontal="center"/>
    </xf>
    <xf numFmtId="4" fontId="47" fillId="0" borderId="9">
      <alignment horizontal="right"/>
    </xf>
    <xf numFmtId="4" fontId="47" fillId="0" borderId="3">
      <alignment horizontal="right"/>
    </xf>
    <xf numFmtId="0" fontId="47" fillId="0" borderId="58">
      <alignment horizontal="left" wrapText="1"/>
    </xf>
    <xf numFmtId="0" fontId="47" fillId="0" borderId="7">
      <alignment horizontal="left" wrapText="1" indent="1"/>
    </xf>
    <xf numFmtId="49" fontId="47" fillId="0" borderId="24">
      <alignment horizontal="center" wrapText="1"/>
    </xf>
    <xf numFmtId="49" fontId="47" fillId="0" borderId="28">
      <alignment horizontal="center"/>
    </xf>
    <xf numFmtId="49" fontId="47" fillId="0" borderId="30">
      <alignment horizontal="center"/>
    </xf>
    <xf numFmtId="0" fontId="47" fillId="0" borderId="59">
      <alignment horizontal="left" wrapText="1" indent="1"/>
    </xf>
    <xf numFmtId="0" fontId="47" fillId="0" borderId="3">
      <alignment horizontal="left" wrapText="1" indent="2"/>
    </xf>
    <xf numFmtId="49" fontId="47" fillId="0" borderId="23">
      <alignment horizontal="center"/>
    </xf>
    <xf numFmtId="49" fontId="47" fillId="0" borderId="9">
      <alignment horizontal="center"/>
    </xf>
    <xf numFmtId="0" fontId="47" fillId="0" borderId="40">
      <alignment horizontal="left" wrapText="1" indent="2"/>
    </xf>
    <xf numFmtId="0" fontId="47" fillId="0" borderId="26"/>
    <xf numFmtId="0" fontId="47" fillId="4" borderId="26"/>
    <xf numFmtId="0" fontId="47" fillId="4" borderId="34"/>
    <xf numFmtId="0" fontId="47" fillId="4" borderId="0"/>
    <xf numFmtId="0" fontId="47" fillId="0" borderId="0">
      <alignment horizontal="left" wrapText="1"/>
    </xf>
    <xf numFmtId="49" fontId="47" fillId="0" borderId="0">
      <alignment horizontal="center" wrapText="1"/>
    </xf>
    <xf numFmtId="49" fontId="47" fillId="0" borderId="0">
      <alignment horizontal="center"/>
    </xf>
    <xf numFmtId="49" fontId="47" fillId="0" borderId="0">
      <alignment horizontal="right"/>
    </xf>
    <xf numFmtId="0" fontId="47" fillId="0" borderId="4">
      <alignment horizontal="left"/>
    </xf>
    <xf numFmtId="49" fontId="47" fillId="0" borderId="4"/>
    <xf numFmtId="0" fontId="47" fillId="0" borderId="4"/>
    <xf numFmtId="0" fontId="1" fillId="0" borderId="4"/>
    <xf numFmtId="0" fontId="47" fillId="0" borderId="8">
      <alignment horizontal="left" wrapText="1"/>
    </xf>
    <xf numFmtId="49" fontId="47" fillId="0" borderId="27">
      <alignment horizontal="center" wrapText="1"/>
    </xf>
    <xf numFmtId="4" fontId="47" fillId="0" borderId="12">
      <alignment horizontal="right"/>
    </xf>
    <xf numFmtId="4" fontId="47" fillId="0" borderId="5">
      <alignment horizontal="right"/>
    </xf>
    <xf numFmtId="0" fontId="47" fillId="0" borderId="60">
      <alignment horizontal="left" wrapText="1"/>
    </xf>
    <xf numFmtId="49" fontId="47" fillId="0" borderId="23">
      <alignment horizontal="center" wrapText="1"/>
    </xf>
    <xf numFmtId="49" fontId="47" fillId="0" borderId="3">
      <alignment horizontal="center"/>
    </xf>
    <xf numFmtId="0" fontId="47" fillId="0" borderId="5">
      <alignment horizontal="left" wrapText="1" indent="2"/>
    </xf>
    <xf numFmtId="49" fontId="47" fillId="0" borderId="11">
      <alignment horizontal="center"/>
    </xf>
    <xf numFmtId="49" fontId="47" fillId="0" borderId="12">
      <alignment horizontal="center"/>
    </xf>
    <xf numFmtId="0" fontId="47" fillId="0" borderId="42">
      <alignment horizontal="left" wrapText="1" indent="2"/>
    </xf>
    <xf numFmtId="0" fontId="47" fillId="0" borderId="32"/>
    <xf numFmtId="0" fontId="47" fillId="0" borderId="47"/>
    <xf numFmtId="0" fontId="43" fillId="0" borderId="46">
      <alignment horizontal="left" wrapText="1"/>
    </xf>
    <xf numFmtId="0" fontId="47" fillId="0" borderId="48">
      <alignment horizontal="center" wrapText="1"/>
    </xf>
    <xf numFmtId="49" fontId="47" fillId="0" borderId="49">
      <alignment horizontal="center" wrapText="1"/>
    </xf>
    <xf numFmtId="4" fontId="47" fillId="0" borderId="27">
      <alignment horizontal="right"/>
    </xf>
    <xf numFmtId="4" fontId="47" fillId="0" borderId="6">
      <alignment horizontal="right"/>
    </xf>
    <xf numFmtId="0" fontId="43" fillId="0" borderId="40">
      <alignment horizontal="left" wrapText="1"/>
    </xf>
    <xf numFmtId="0" fontId="1" fillId="0" borderId="26"/>
    <xf numFmtId="0" fontId="1" fillId="0" borderId="10"/>
    <xf numFmtId="0" fontId="47" fillId="0" borderId="0">
      <alignment horizontal="center" wrapText="1"/>
    </xf>
    <xf numFmtId="0" fontId="43" fillId="0" borderId="0">
      <alignment horizontal="center"/>
    </xf>
    <xf numFmtId="0" fontId="43" fillId="0" borderId="4"/>
    <xf numFmtId="49" fontId="47" fillId="0" borderId="4">
      <alignment horizontal="left"/>
    </xf>
    <xf numFmtId="0" fontId="47" fillId="0" borderId="7">
      <alignment horizontal="left" wrapText="1"/>
    </xf>
    <xf numFmtId="0" fontId="47" fillId="0" borderId="59">
      <alignment horizontal="left" wrapText="1"/>
    </xf>
    <xf numFmtId="0" fontId="1" fillId="0" borderId="28"/>
    <xf numFmtId="0" fontId="1" fillId="0" borderId="30"/>
    <xf numFmtId="0" fontId="47" fillId="0" borderId="8">
      <alignment horizontal="left" wrapText="1" indent="1"/>
    </xf>
    <xf numFmtId="49" fontId="47" fillId="0" borderId="11">
      <alignment horizontal="center" wrapText="1"/>
    </xf>
    <xf numFmtId="0" fontId="47" fillId="0" borderId="60">
      <alignment horizontal="left" wrapText="1" indent="1"/>
    </xf>
    <xf numFmtId="0" fontId="47" fillId="0" borderId="7">
      <alignment horizontal="left" wrapText="1" indent="2"/>
    </xf>
    <xf numFmtId="0" fontId="47" fillId="0" borderId="59">
      <alignment horizontal="left" wrapText="1" indent="2"/>
    </xf>
    <xf numFmtId="0" fontId="47" fillId="0" borderId="1">
      <alignment horizontal="left" wrapText="1" indent="2"/>
    </xf>
    <xf numFmtId="49" fontId="47" fillId="0" borderId="11">
      <alignment horizontal="center" shrinkToFit="1"/>
    </xf>
    <xf numFmtId="49" fontId="47" fillId="0" borderId="12">
      <alignment horizontal="center" shrinkToFit="1"/>
    </xf>
    <xf numFmtId="0" fontId="47" fillId="0" borderId="60">
      <alignment horizontal="left" wrapText="1" indent="2"/>
    </xf>
    <xf numFmtId="0" fontId="43" fillId="0" borderId="14">
      <alignment horizontal="center" vertical="center" textRotation="90" wrapText="1"/>
    </xf>
    <xf numFmtId="0" fontId="47" fillId="0" borderId="9">
      <alignment horizontal="center" vertical="top" wrapText="1"/>
    </xf>
    <xf numFmtId="0" fontId="47" fillId="0" borderId="9">
      <alignment horizontal="center" vertical="top"/>
    </xf>
    <xf numFmtId="0" fontId="47" fillId="0" borderId="9">
      <alignment horizontal="center" vertical="top"/>
    </xf>
    <xf numFmtId="49" fontId="47" fillId="0" borderId="9">
      <alignment horizontal="center" vertical="top" wrapText="1"/>
    </xf>
    <xf numFmtId="0" fontId="47" fillId="0" borderId="9">
      <alignment horizontal="center" vertical="top" wrapText="1"/>
    </xf>
    <xf numFmtId="0" fontId="43" fillId="0" borderId="16"/>
    <xf numFmtId="49" fontId="43" fillId="0" borderId="22">
      <alignment horizontal="center"/>
    </xf>
    <xf numFmtId="49" fontId="51" fillId="0" borderId="17">
      <alignment horizontal="left" vertical="center" wrapText="1"/>
    </xf>
    <xf numFmtId="49" fontId="43" fillId="0" borderId="23">
      <alignment horizontal="center" vertical="center" wrapText="1"/>
    </xf>
    <xf numFmtId="49" fontId="47" fillId="0" borderId="2">
      <alignment horizontal="left" vertical="center" wrapText="1" indent="2"/>
    </xf>
    <xf numFmtId="49" fontId="47" fillId="0" borderId="24">
      <alignment horizontal="center" vertical="center" wrapText="1"/>
    </xf>
    <xf numFmtId="0" fontId="47" fillId="0" borderId="28"/>
    <xf numFmtId="4" fontId="47" fillId="0" borderId="28">
      <alignment horizontal="right"/>
    </xf>
    <xf numFmtId="4" fontId="47" fillId="0" borderId="30">
      <alignment horizontal="right"/>
    </xf>
    <xf numFmtId="49" fontId="47" fillId="0" borderId="1">
      <alignment horizontal="left" vertical="center" wrapText="1" indent="3"/>
    </xf>
    <xf numFmtId="49" fontId="47" fillId="0" borderId="11">
      <alignment horizontal="center" vertical="center" wrapText="1"/>
    </xf>
    <xf numFmtId="49" fontId="47" fillId="0" borderId="17">
      <alignment horizontal="left" vertical="center" wrapText="1" indent="3"/>
    </xf>
    <xf numFmtId="49" fontId="47" fillId="0" borderId="23">
      <alignment horizontal="center" vertical="center" wrapText="1"/>
    </xf>
    <xf numFmtId="49" fontId="47" fillId="0" borderId="18">
      <alignment horizontal="left" vertical="center" wrapText="1" indent="3"/>
    </xf>
    <xf numFmtId="0" fontId="51" fillId="0" borderId="16">
      <alignment horizontal="left" vertical="center" wrapText="1"/>
    </xf>
    <xf numFmtId="49" fontId="47" fillId="0" borderId="25">
      <alignment horizontal="center" vertical="center" wrapText="1"/>
    </xf>
    <xf numFmtId="4" fontId="47" fillId="0" borderId="29">
      <alignment horizontal="right"/>
    </xf>
    <xf numFmtId="4" fontId="47" fillId="0" borderId="31">
      <alignment horizontal="right"/>
    </xf>
    <xf numFmtId="0" fontId="43" fillId="0" borderId="10">
      <alignment horizontal="center" vertical="center" textRotation="90" wrapText="1"/>
    </xf>
    <xf numFmtId="49" fontId="47" fillId="0" borderId="10">
      <alignment horizontal="left" vertical="center" wrapText="1" indent="3"/>
    </xf>
    <xf numFmtId="49" fontId="47" fillId="0" borderId="26">
      <alignment horizontal="center" vertical="center" wrapText="1"/>
    </xf>
    <xf numFmtId="4" fontId="47" fillId="0" borderId="26">
      <alignment horizontal="right"/>
    </xf>
    <xf numFmtId="0" fontId="47" fillId="0" borderId="0">
      <alignment vertical="center"/>
    </xf>
    <xf numFmtId="49" fontId="47" fillId="0" borderId="0">
      <alignment horizontal="left" vertical="center" wrapText="1" indent="3"/>
    </xf>
    <xf numFmtId="49" fontId="47" fillId="0" borderId="0">
      <alignment horizontal="center" vertical="center" wrapText="1"/>
    </xf>
    <xf numFmtId="4" fontId="47" fillId="0" borderId="0">
      <alignment horizontal="right" shrinkToFit="1"/>
    </xf>
    <xf numFmtId="0" fontId="43" fillId="0" borderId="4">
      <alignment horizontal="center" vertical="center" textRotation="90" wrapText="1"/>
    </xf>
    <xf numFmtId="49" fontId="47" fillId="0" borderId="4">
      <alignment horizontal="left" vertical="center" wrapText="1" indent="3"/>
    </xf>
    <xf numFmtId="49" fontId="47" fillId="0" borderId="4">
      <alignment horizontal="center" vertical="center" wrapText="1"/>
    </xf>
    <xf numFmtId="4" fontId="47" fillId="0" borderId="4">
      <alignment horizontal="right"/>
    </xf>
    <xf numFmtId="49" fontId="43" fillId="0" borderId="22">
      <alignment horizontal="center" vertical="center" wrapText="1"/>
    </xf>
    <xf numFmtId="0" fontId="47" fillId="0" borderId="30"/>
    <xf numFmtId="0" fontId="43" fillId="0" borderId="10">
      <alignment horizontal="center" vertical="center" textRotation="90"/>
    </xf>
    <xf numFmtId="0" fontId="43" fillId="0" borderId="4">
      <alignment horizontal="center" vertical="center" textRotation="90"/>
    </xf>
    <xf numFmtId="0" fontId="43" fillId="0" borderId="14">
      <alignment horizontal="center" vertical="center" textRotation="90"/>
    </xf>
    <xf numFmtId="49" fontId="51" fillId="0" borderId="16">
      <alignment horizontal="left" vertical="center" wrapText="1"/>
    </xf>
    <xf numFmtId="0" fontId="43" fillId="0" borderId="9">
      <alignment horizontal="center" vertical="center" textRotation="90"/>
    </xf>
    <xf numFmtId="0" fontId="43" fillId="0" borderId="22">
      <alignment horizontal="center" vertical="center"/>
    </xf>
    <xf numFmtId="0" fontId="47" fillId="0" borderId="17">
      <alignment horizontal="left" vertical="center" wrapText="1"/>
    </xf>
    <xf numFmtId="0" fontId="47" fillId="0" borderId="24">
      <alignment horizontal="center" vertical="center"/>
    </xf>
    <xf numFmtId="0" fontId="47" fillId="0" borderId="11">
      <alignment horizontal="center" vertical="center"/>
    </xf>
    <xf numFmtId="0" fontId="47" fillId="0" borderId="23">
      <alignment horizontal="center" vertical="center"/>
    </xf>
    <xf numFmtId="0" fontId="47" fillId="0" borderId="18">
      <alignment horizontal="left" vertical="center" wrapText="1"/>
    </xf>
    <xf numFmtId="0" fontId="43" fillId="0" borderId="23">
      <alignment horizontal="center" vertical="center"/>
    </xf>
    <xf numFmtId="0" fontId="47" fillId="0" borderId="25">
      <alignment horizontal="center" vertical="center"/>
    </xf>
    <xf numFmtId="49" fontId="43" fillId="0" borderId="22">
      <alignment horizontal="center" vertical="center"/>
    </xf>
    <xf numFmtId="49" fontId="47" fillId="0" borderId="17">
      <alignment horizontal="left" vertical="center" wrapText="1"/>
    </xf>
    <xf numFmtId="49" fontId="47" fillId="0" borderId="24">
      <alignment horizontal="center" vertical="center"/>
    </xf>
    <xf numFmtId="49" fontId="47" fillId="0" borderId="11">
      <alignment horizontal="center" vertical="center"/>
    </xf>
    <xf numFmtId="49" fontId="47" fillId="0" borderId="23">
      <alignment horizontal="center" vertical="center"/>
    </xf>
    <xf numFmtId="49" fontId="47" fillId="0" borderId="18">
      <alignment horizontal="left" vertical="center" wrapText="1"/>
    </xf>
    <xf numFmtId="49" fontId="47" fillId="0" borderId="25">
      <alignment horizontal="center" vertical="center"/>
    </xf>
    <xf numFmtId="49" fontId="47" fillId="0" borderId="4">
      <alignment horizontal="center"/>
    </xf>
    <xf numFmtId="0" fontId="47" fillId="0" borderId="4">
      <alignment horizontal="center"/>
    </xf>
    <xf numFmtId="49" fontId="47" fillId="0" borderId="0">
      <alignment horizontal="left"/>
    </xf>
    <xf numFmtId="0" fontId="47" fillId="0" borderId="10">
      <alignment horizontal="center"/>
    </xf>
    <xf numFmtId="49" fontId="47" fillId="0" borderId="10">
      <alignment horizontal="center"/>
    </xf>
    <xf numFmtId="0" fontId="47" fillId="0" borderId="0">
      <alignment horizontal="center"/>
    </xf>
    <xf numFmtId="49" fontId="47" fillId="0" borderId="4"/>
    <xf numFmtId="0" fontId="52" fillId="0" borderId="4">
      <alignment wrapText="1"/>
    </xf>
    <xf numFmtId="0" fontId="52" fillId="0" borderId="9">
      <alignment wrapText="1"/>
    </xf>
    <xf numFmtId="0" fontId="52" fillId="0" borderId="10">
      <alignment wrapText="1"/>
    </xf>
    <xf numFmtId="0" fontId="47" fillId="0" borderId="1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68">
    <xf numFmtId="0" fontId="0" fillId="0" borderId="0" xfId="0"/>
    <xf numFmtId="165" fontId="40" fillId="0" borderId="50" xfId="0" applyNumberFormat="1" applyFont="1" applyFill="1" applyBorder="1" applyAlignment="1">
      <alignment wrapText="1"/>
    </xf>
    <xf numFmtId="165" fontId="38" fillId="0" borderId="50" xfId="0" applyNumberFormat="1" applyFont="1" applyFill="1" applyBorder="1" applyAlignment="1">
      <alignment wrapText="1"/>
    </xf>
    <xf numFmtId="165" fontId="20" fillId="0" borderId="0" xfId="0" applyNumberFormat="1" applyFont="1" applyFill="1"/>
    <xf numFmtId="165" fontId="24" fillId="0" borderId="0" xfId="0" applyNumberFormat="1" applyFont="1" applyFill="1" applyBorder="1" applyAlignment="1">
      <alignment horizontal="left"/>
    </xf>
    <xf numFmtId="3" fontId="17" fillId="0" borderId="50" xfId="0" applyNumberFormat="1" applyFont="1" applyFill="1" applyBorder="1" applyAlignment="1">
      <alignment horizontal="center" vertical="center"/>
    </xf>
    <xf numFmtId="165" fontId="18" fillId="0" borderId="50" xfId="181" applyNumberFormat="1" applyFont="1" applyFill="1" applyBorder="1" applyAlignment="1">
      <alignment horizontal="right" shrinkToFit="1"/>
    </xf>
    <xf numFmtId="165" fontId="0" fillId="0" borderId="0" xfId="0" applyNumberFormat="1" applyFill="1" applyBorder="1" applyAlignment="1">
      <alignment vertical="top"/>
    </xf>
    <xf numFmtId="165" fontId="0" fillId="0" borderId="0" xfId="0" applyNumberFormat="1" applyFill="1" applyAlignment="1">
      <alignment vertical="top"/>
    </xf>
    <xf numFmtId="0" fontId="21" fillId="0" borderId="0" xfId="0" applyFont="1" applyFill="1" applyProtection="1">
      <protection locked="0"/>
    </xf>
    <xf numFmtId="0" fontId="21" fillId="0" borderId="0" xfId="108" applyNumberFormat="1" applyFont="1" applyFill="1" applyProtection="1"/>
    <xf numFmtId="165" fontId="21" fillId="0" borderId="0" xfId="139" applyNumberFormat="1" applyFont="1" applyFill="1" applyBorder="1" applyProtection="1"/>
    <xf numFmtId="165" fontId="34" fillId="0" borderId="12" xfId="179" applyNumberFormat="1" applyFont="1" applyFill="1" applyProtection="1">
      <alignment horizontal="right"/>
    </xf>
    <xf numFmtId="165" fontId="34" fillId="0" borderId="50" xfId="179" applyNumberFormat="1" applyFont="1" applyFill="1" applyBorder="1" applyProtection="1">
      <alignment horizontal="right"/>
    </xf>
    <xf numFmtId="165" fontId="34" fillId="0" borderId="50" xfId="0" applyNumberFormat="1" applyFont="1" applyFill="1" applyBorder="1" applyProtection="1">
      <protection locked="0"/>
    </xf>
    <xf numFmtId="165" fontId="21" fillId="0" borderId="50" xfId="134" applyNumberFormat="1" applyFont="1" applyFill="1" applyBorder="1" applyProtection="1">
      <alignment horizontal="center"/>
    </xf>
    <xf numFmtId="165" fontId="21" fillId="0" borderId="50" xfId="0" applyNumberFormat="1" applyFont="1" applyFill="1" applyBorder="1" applyProtection="1">
      <protection locked="0"/>
    </xf>
    <xf numFmtId="165" fontId="21" fillId="0" borderId="50" xfId="179" applyNumberFormat="1" applyFont="1" applyFill="1" applyBorder="1" applyProtection="1">
      <alignment horizontal="right"/>
    </xf>
    <xf numFmtId="165" fontId="21" fillId="0" borderId="12" xfId="179" applyNumberFormat="1" applyFont="1" applyFill="1" applyProtection="1">
      <alignment horizontal="right"/>
    </xf>
    <xf numFmtId="0" fontId="33" fillId="0" borderId="0" xfId="0" applyFont="1" applyFill="1" applyProtection="1">
      <protection locked="0"/>
    </xf>
    <xf numFmtId="0" fontId="33" fillId="0" borderId="0" xfId="0" applyFont="1" applyFill="1" applyAlignment="1">
      <alignment vertical="top"/>
    </xf>
    <xf numFmtId="165" fontId="35" fillId="0" borderId="50" xfId="164" applyNumberFormat="1" applyFont="1" applyFill="1" applyBorder="1" applyAlignment="1" applyProtection="1">
      <alignment wrapText="1"/>
    </xf>
    <xf numFmtId="165" fontId="34" fillId="0" borderId="50" xfId="175" applyNumberFormat="1" applyFont="1" applyFill="1" applyBorder="1" applyProtection="1">
      <alignment horizontal="center" wrapText="1"/>
    </xf>
    <xf numFmtId="0" fontId="37" fillId="0" borderId="0" xfId="0" applyFont="1" applyFill="1" applyProtection="1">
      <protection locked="0"/>
    </xf>
    <xf numFmtId="165" fontId="32" fillId="0" borderId="50" xfId="114" applyNumberFormat="1" applyFont="1" applyFill="1" applyBorder="1" applyAlignment="1" applyProtection="1">
      <alignment wrapText="1"/>
    </xf>
    <xf numFmtId="165" fontId="35" fillId="0" borderId="50" xfId="167" applyNumberFormat="1" applyFont="1" applyFill="1" applyBorder="1" applyAlignment="1" applyProtection="1">
      <alignment wrapText="1"/>
    </xf>
    <xf numFmtId="165" fontId="34" fillId="0" borderId="50" xfId="177" applyNumberFormat="1" applyFont="1" applyFill="1" applyBorder="1" applyProtection="1">
      <alignment horizontal="center"/>
    </xf>
    <xf numFmtId="165" fontId="32" fillId="0" borderId="50" xfId="167" applyNumberFormat="1" applyFont="1" applyFill="1" applyBorder="1" applyAlignment="1" applyProtection="1">
      <alignment horizontal="left" vertical="center" wrapText="1"/>
    </xf>
    <xf numFmtId="165" fontId="21" fillId="0" borderId="50" xfId="177" applyNumberFormat="1" applyFont="1" applyFill="1" applyBorder="1" applyProtection="1">
      <alignment horizontal="center"/>
    </xf>
    <xf numFmtId="165" fontId="32" fillId="0" borderId="50" xfId="167" applyNumberFormat="1" applyFont="1" applyFill="1" applyBorder="1" applyAlignment="1" applyProtection="1">
      <alignment wrapText="1"/>
    </xf>
    <xf numFmtId="165" fontId="53" fillId="0" borderId="5" xfId="256" applyNumberFormat="1" applyFont="1" applyFill="1" applyAlignment="1" applyProtection="1">
      <alignment wrapText="1"/>
    </xf>
    <xf numFmtId="165" fontId="35" fillId="0" borderId="50" xfId="166" applyNumberFormat="1" applyFont="1" applyFill="1" applyBorder="1" applyAlignment="1" applyProtection="1">
      <alignment wrapText="1"/>
    </xf>
    <xf numFmtId="165" fontId="34" fillId="0" borderId="50" xfId="176" applyNumberFormat="1" applyFont="1" applyFill="1" applyBorder="1" applyProtection="1">
      <alignment horizontal="center" wrapText="1"/>
    </xf>
    <xf numFmtId="165" fontId="32" fillId="0" borderId="0" xfId="106" applyNumberFormat="1" applyFont="1" applyFill="1" applyAlignment="1" applyProtection="1"/>
    <xf numFmtId="165" fontId="21" fillId="0" borderId="0" xfId="128" applyNumberFormat="1" applyFont="1" applyFill="1" applyBorder="1" applyProtection="1"/>
    <xf numFmtId="49" fontId="21" fillId="0" borderId="0" xfId="131" applyNumberFormat="1" applyFont="1" applyFill="1" applyProtection="1"/>
    <xf numFmtId="165" fontId="39" fillId="0" borderId="50" xfId="0" applyNumberFormat="1" applyFont="1" applyFill="1" applyBorder="1" applyAlignment="1">
      <alignment horizontal="center" shrinkToFit="1"/>
    </xf>
    <xf numFmtId="165" fontId="41" fillId="0" borderId="50" xfId="0" applyNumberFormat="1" applyFont="1" applyFill="1" applyBorder="1" applyAlignment="1">
      <alignment horizontal="center" shrinkToFit="1"/>
    </xf>
    <xf numFmtId="165" fontId="32" fillId="0" borderId="50" xfId="0" applyNumberFormat="1" applyFont="1" applyFill="1" applyBorder="1" applyAlignment="1">
      <alignment wrapText="1"/>
    </xf>
    <xf numFmtId="0" fontId="36" fillId="0" borderId="0" xfId="0" applyFont="1" applyFill="1" applyAlignment="1" applyProtection="1">
      <protection locked="0"/>
    </xf>
    <xf numFmtId="4" fontId="21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protection locked="0"/>
    </xf>
    <xf numFmtId="165" fontId="19" fillId="0" borderId="0" xfId="0" applyNumberFormat="1" applyFont="1" applyFill="1" applyBorder="1" applyAlignment="1"/>
    <xf numFmtId="165" fontId="0" fillId="0" borderId="0" xfId="0" applyNumberFormat="1" applyFill="1" applyAlignment="1"/>
    <xf numFmtId="165" fontId="19" fillId="0" borderId="0" xfId="0" applyNumberFormat="1" applyFont="1" applyFill="1" applyBorder="1" applyAlignment="1">
      <alignment wrapText="1"/>
    </xf>
    <xf numFmtId="165" fontId="21" fillId="0" borderId="0" xfId="0" applyNumberFormat="1" applyFont="1" applyFill="1" applyBorder="1" applyAlignment="1">
      <alignment horizontal="center"/>
    </xf>
    <xf numFmtId="165" fontId="0" fillId="0" borderId="50" xfId="0" applyNumberFormat="1" applyFill="1" applyBorder="1" applyAlignment="1">
      <alignment vertical="top"/>
    </xf>
    <xf numFmtId="165" fontId="21" fillId="0" borderId="50" xfId="0" applyNumberFormat="1" applyFont="1" applyFill="1" applyBorder="1" applyAlignment="1">
      <alignment horizontal="center"/>
    </xf>
    <xf numFmtId="165" fontId="17" fillId="0" borderId="50" xfId="0" applyNumberFormat="1" applyFont="1" applyFill="1" applyBorder="1" applyAlignment="1">
      <alignment horizontal="center" vertical="center" wrapText="1"/>
    </xf>
    <xf numFmtId="165" fontId="54" fillId="0" borderId="5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54" fillId="0" borderId="5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165" fontId="17" fillId="0" borderId="50" xfId="0" applyNumberFormat="1" applyFont="1" applyFill="1" applyBorder="1" applyAlignment="1">
      <alignment horizontal="justify" vertical="justify" wrapText="1"/>
    </xf>
    <xf numFmtId="3" fontId="14" fillId="0" borderId="50" xfId="0" applyNumberFormat="1" applyFont="1" applyFill="1" applyBorder="1" applyAlignment="1">
      <alignment horizontal="center" vertical="center"/>
    </xf>
    <xf numFmtId="165" fontId="16" fillId="0" borderId="50" xfId="0" applyNumberFormat="1" applyFont="1" applyFill="1" applyBorder="1" applyAlignment="1"/>
    <xf numFmtId="165" fontId="17" fillId="0" borderId="0" xfId="0" applyNumberFormat="1" applyFont="1" applyFill="1" applyBorder="1" applyAlignment="1"/>
    <xf numFmtId="165" fontId="23" fillId="0" borderId="50" xfId="0" applyNumberFormat="1" applyFont="1" applyFill="1" applyBorder="1" applyAlignment="1">
      <alignment horizontal="justify" vertical="justify" wrapText="1"/>
    </xf>
    <xf numFmtId="3" fontId="15" fillId="0" borderId="50" xfId="0" applyNumberFormat="1" applyFont="1" applyFill="1" applyBorder="1" applyAlignment="1">
      <alignment horizontal="center" vertical="center"/>
    </xf>
    <xf numFmtId="165" fontId="42" fillId="0" borderId="50" xfId="0" applyNumberFormat="1" applyFont="1" applyFill="1" applyBorder="1" applyAlignment="1"/>
    <xf numFmtId="165" fontId="23" fillId="0" borderId="0" xfId="0" applyNumberFormat="1" applyFont="1" applyFill="1" applyBorder="1" applyAlignment="1"/>
    <xf numFmtId="49" fontId="56" fillId="0" borderId="0" xfId="0" applyNumberFormat="1" applyFont="1" applyFill="1" applyBorder="1" applyAlignment="1" applyProtection="1">
      <alignment horizontal="center" vertical="center" wrapText="1"/>
    </xf>
    <xf numFmtId="4" fontId="56" fillId="0" borderId="0" xfId="0" applyNumberFormat="1" applyFont="1" applyFill="1" applyBorder="1" applyAlignment="1" applyProtection="1">
      <alignment horizontal="right" vertical="center" wrapText="1"/>
    </xf>
    <xf numFmtId="165" fontId="16" fillId="0" borderId="0" xfId="0" applyNumberFormat="1" applyFont="1" applyFill="1" applyAlignment="1">
      <alignment vertical="top"/>
    </xf>
    <xf numFmtId="49" fontId="57" fillId="0" borderId="0" xfId="0" applyNumberFormat="1" applyFont="1" applyFill="1" applyBorder="1" applyAlignment="1" applyProtection="1">
      <alignment horizontal="center"/>
    </xf>
    <xf numFmtId="4" fontId="57" fillId="0" borderId="0" xfId="0" applyNumberFormat="1" applyFont="1" applyFill="1" applyBorder="1" applyAlignment="1" applyProtection="1">
      <alignment horizontal="right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5" fillId="0" borderId="0" xfId="181" applyNumberFormat="1" applyFont="1" applyFill="1" applyBorder="1" applyAlignment="1">
      <alignment horizontal="center" vertical="center" wrapText="1"/>
    </xf>
    <xf numFmtId="165" fontId="16" fillId="0" borderId="0" xfId="181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165" fontId="22" fillId="0" borderId="50" xfId="0" applyNumberFormat="1" applyFont="1" applyFill="1" applyBorder="1" applyAlignment="1">
      <alignment horizontal="left" vertical="center" wrapText="1"/>
    </xf>
    <xf numFmtId="165" fontId="26" fillId="0" borderId="50" xfId="181" applyNumberFormat="1" applyFont="1" applyFill="1" applyBorder="1" applyAlignment="1">
      <alignment horizontal="right" shrinkToFit="1"/>
    </xf>
    <xf numFmtId="165" fontId="27" fillId="0" borderId="50" xfId="181" applyNumberFormat="1" applyFont="1" applyFill="1" applyBorder="1" applyAlignment="1">
      <alignment horizontal="right" shrinkToFit="1"/>
    </xf>
    <xf numFmtId="165" fontId="28" fillId="0" borderId="50" xfId="181" applyNumberFormat="1" applyFont="1" applyFill="1" applyBorder="1" applyAlignment="1">
      <alignment horizontal="right" shrinkToFit="1"/>
    </xf>
    <xf numFmtId="165" fontId="26" fillId="0" borderId="0" xfId="181" applyNumberFormat="1" applyFont="1" applyFill="1" applyBorder="1" applyAlignment="1">
      <alignment horizontal="right" shrinkToFit="1"/>
    </xf>
    <xf numFmtId="165" fontId="26" fillId="0" borderId="50" xfId="0" applyNumberFormat="1" applyFont="1" applyFill="1" applyBorder="1" applyAlignment="1">
      <alignment horizontal="left" vertical="center" wrapText="1"/>
    </xf>
    <xf numFmtId="3" fontId="26" fillId="0" borderId="50" xfId="181" applyNumberFormat="1" applyFont="1" applyFill="1" applyBorder="1" applyAlignment="1">
      <alignment horizontal="right" shrinkToFit="1"/>
    </xf>
    <xf numFmtId="165" fontId="24" fillId="7" borderId="0" xfId="0" applyNumberFormat="1" applyFont="1" applyFill="1" applyBorder="1" applyAlignment="1">
      <alignment horizontal="left"/>
    </xf>
    <xf numFmtId="165" fontId="42" fillId="7" borderId="55" xfId="0" applyNumberFormat="1" applyFont="1" applyFill="1" applyBorder="1" applyAlignment="1"/>
    <xf numFmtId="3" fontId="17" fillId="7" borderId="50" xfId="0" applyNumberFormat="1" applyFont="1" applyFill="1" applyBorder="1" applyAlignment="1">
      <alignment horizontal="center" vertical="center"/>
    </xf>
    <xf numFmtId="165" fontId="16" fillId="7" borderId="50" xfId="181" applyNumberFormat="1" applyFont="1" applyFill="1" applyBorder="1" applyAlignment="1">
      <alignment horizontal="right" shrinkToFit="1"/>
    </xf>
    <xf numFmtId="165" fontId="18" fillId="7" borderId="50" xfId="181" applyNumberFormat="1" applyFont="1" applyFill="1" applyBorder="1" applyAlignment="1">
      <alignment horizontal="right" shrinkToFit="1"/>
    </xf>
    <xf numFmtId="0" fontId="21" fillId="7" borderId="0" xfId="108" applyNumberFormat="1" applyFont="1" applyFill="1" applyProtection="1"/>
    <xf numFmtId="0" fontId="21" fillId="7" borderId="0" xfId="0" applyFont="1" applyFill="1" applyProtection="1">
      <protection locked="0"/>
    </xf>
    <xf numFmtId="0" fontId="33" fillId="7" borderId="0" xfId="0" applyFont="1" applyFill="1" applyProtection="1">
      <protection locked="0"/>
    </xf>
    <xf numFmtId="0" fontId="21" fillId="7" borderId="0" xfId="0" applyFont="1" applyFill="1"/>
    <xf numFmtId="10" fontId="21" fillId="7" borderId="0" xfId="0" applyNumberFormat="1" applyFont="1" applyFill="1" applyAlignment="1">
      <alignment horizontal="center"/>
    </xf>
    <xf numFmtId="0" fontId="33" fillId="7" borderId="0" xfId="0" applyFont="1" applyFill="1" applyAlignment="1">
      <alignment vertical="top"/>
    </xf>
    <xf numFmtId="0" fontId="34" fillId="7" borderId="0" xfId="0" applyFont="1" applyFill="1" applyAlignment="1">
      <alignment horizontal="center" wrapText="1"/>
    </xf>
    <xf numFmtId="4" fontId="21" fillId="7" borderId="0" xfId="0" applyNumberFormat="1" applyFont="1" applyFill="1" applyAlignment="1"/>
    <xf numFmtId="10" fontId="21" fillId="7" borderId="0" xfId="0" applyNumberFormat="1" applyFont="1" applyFill="1" applyAlignment="1">
      <alignment horizontal="center" wrapText="1"/>
    </xf>
    <xf numFmtId="0" fontId="21" fillId="7" borderId="0" xfId="0" applyFont="1" applyFill="1" applyAlignment="1"/>
    <xf numFmtId="165" fontId="34" fillId="7" borderId="50" xfId="179" applyNumberFormat="1" applyFont="1" applyFill="1" applyBorder="1" applyProtection="1">
      <alignment horizontal="right"/>
    </xf>
    <xf numFmtId="165" fontId="34" fillId="7" borderId="50" xfId="0" applyNumberFormat="1" applyFont="1" applyFill="1" applyBorder="1" applyProtection="1">
      <protection locked="0"/>
    </xf>
    <xf numFmtId="165" fontId="34" fillId="7" borderId="50" xfId="160" applyNumberFormat="1" applyFont="1" applyFill="1" applyBorder="1" applyProtection="1"/>
    <xf numFmtId="0" fontId="37" fillId="7" borderId="0" xfId="0" applyFont="1" applyFill="1" applyProtection="1">
      <protection locked="0"/>
    </xf>
    <xf numFmtId="165" fontId="21" fillId="7" borderId="50" xfId="0" applyNumberFormat="1" applyFont="1" applyFill="1" applyBorder="1" applyProtection="1">
      <protection locked="0"/>
    </xf>
    <xf numFmtId="165" fontId="21" fillId="7" borderId="50" xfId="179" applyNumberFormat="1" applyFont="1" applyFill="1" applyBorder="1" applyProtection="1">
      <alignment horizontal="right"/>
    </xf>
    <xf numFmtId="165" fontId="21" fillId="7" borderId="50" xfId="160" applyNumberFormat="1" applyFont="1" applyFill="1" applyBorder="1" applyProtection="1"/>
    <xf numFmtId="165" fontId="21" fillId="7" borderId="0" xfId="139" applyNumberFormat="1" applyFont="1" applyFill="1" applyBorder="1" applyProtection="1"/>
    <xf numFmtId="165" fontId="34" fillId="7" borderId="12" xfId="179" applyNumberFormat="1" applyFont="1" applyFill="1" applyProtection="1">
      <alignment horizontal="right"/>
    </xf>
    <xf numFmtId="165" fontId="21" fillId="7" borderId="51" xfId="160" applyNumberFormat="1" applyFont="1" applyFill="1" applyBorder="1" applyProtection="1"/>
    <xf numFmtId="165" fontId="21" fillId="7" borderId="0" xfId="0" applyNumberFormat="1" applyFont="1" applyFill="1" applyProtection="1">
      <protection locked="0"/>
    </xf>
    <xf numFmtId="49" fontId="21" fillId="7" borderId="0" xfId="131" applyNumberFormat="1" applyFont="1" applyFill="1" applyProtection="1"/>
    <xf numFmtId="4" fontId="21" fillId="7" borderId="0" xfId="0" applyNumberFormat="1" applyFont="1" applyFill="1" applyProtection="1">
      <protection locked="0"/>
    </xf>
    <xf numFmtId="165" fontId="20" fillId="7" borderId="0" xfId="0" applyNumberFormat="1" applyFont="1" applyFill="1"/>
    <xf numFmtId="165" fontId="54" fillId="7" borderId="50" xfId="0" applyNumberFormat="1" applyFont="1" applyFill="1" applyBorder="1" applyAlignment="1">
      <alignment horizontal="center" vertical="center" wrapText="1"/>
    </xf>
    <xf numFmtId="165" fontId="17" fillId="7" borderId="50" xfId="0" applyNumberFormat="1" applyFont="1" applyFill="1" applyBorder="1" applyAlignment="1">
      <alignment horizontal="center" vertical="center" wrapText="1"/>
    </xf>
    <xf numFmtId="3" fontId="54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42" fillId="7" borderId="0" xfId="0" applyNumberFormat="1" applyFont="1" applyFill="1" applyAlignment="1">
      <alignment vertical="top"/>
    </xf>
    <xf numFmtId="165" fontId="29" fillId="7" borderId="0" xfId="0" applyNumberFormat="1" applyFont="1" applyFill="1" applyBorder="1" applyAlignment="1">
      <alignment horizontal="right" vertical="center" wrapText="1"/>
    </xf>
    <xf numFmtId="165" fontId="31" fillId="7" borderId="0" xfId="0" applyNumberFormat="1" applyFont="1" applyFill="1" applyBorder="1" applyAlignment="1">
      <alignment horizontal="right"/>
    </xf>
    <xf numFmtId="49" fontId="21" fillId="7" borderId="0" xfId="174" applyNumberFormat="1" applyFont="1" applyFill="1" applyProtection="1">
      <alignment horizontal="center"/>
    </xf>
    <xf numFmtId="10" fontId="34" fillId="7" borderId="0" xfId="0" applyNumberFormat="1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165" fontId="21" fillId="7" borderId="50" xfId="134" applyNumberFormat="1" applyFont="1" applyFill="1" applyBorder="1" applyProtection="1">
      <alignment horizontal="center"/>
    </xf>
    <xf numFmtId="165" fontId="34" fillId="7" borderId="50" xfId="180" applyNumberFormat="1" applyFont="1" applyFill="1" applyBorder="1" applyProtection="1">
      <alignment horizontal="right"/>
    </xf>
    <xf numFmtId="165" fontId="34" fillId="7" borderId="51" xfId="0" applyNumberFormat="1" applyFont="1" applyFill="1" applyBorder="1" applyProtection="1">
      <protection locked="0"/>
    </xf>
    <xf numFmtId="165" fontId="21" fillId="7" borderId="12" xfId="179" applyNumberFormat="1" applyFont="1" applyFill="1" applyProtection="1">
      <alignment horizontal="right"/>
    </xf>
    <xf numFmtId="165" fontId="0" fillId="7" borderId="0" xfId="0" applyNumberFormat="1" applyFill="1" applyBorder="1" applyAlignment="1"/>
    <xf numFmtId="165" fontId="28" fillId="7" borderId="50" xfId="181" applyNumberFormat="1" applyFont="1" applyFill="1" applyBorder="1" applyAlignment="1">
      <alignment horizontal="right" shrinkToFit="1"/>
    </xf>
    <xf numFmtId="165" fontId="29" fillId="7" borderId="0" xfId="0" applyNumberFormat="1" applyFont="1" applyFill="1" applyBorder="1" applyAlignment="1">
      <alignment horizontal="center" vertical="center" wrapText="1"/>
    </xf>
    <xf numFmtId="165" fontId="30" fillId="7" borderId="0" xfId="0" applyNumberFormat="1" applyFont="1" applyFill="1" applyBorder="1" applyAlignment="1">
      <alignment horizontal="center"/>
    </xf>
    <xf numFmtId="165" fontId="59" fillId="7" borderId="0" xfId="0" applyNumberFormat="1" applyFont="1" applyFill="1" applyAlignment="1">
      <alignment vertical="top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49" fontId="56" fillId="0" borderId="0" xfId="0" applyNumberFormat="1" applyFont="1" applyFill="1" applyBorder="1" applyAlignment="1" applyProtection="1">
      <alignment horizontal="left" vertical="center" wrapText="1"/>
    </xf>
    <xf numFmtId="49" fontId="57" fillId="0" borderId="0" xfId="0" applyNumberFormat="1" applyFont="1" applyFill="1" applyBorder="1" applyAlignment="1" applyProtection="1">
      <alignment horizontal="left"/>
    </xf>
    <xf numFmtId="165" fontId="16" fillId="7" borderId="50" xfId="0" applyNumberFormat="1" applyFont="1" applyFill="1" applyBorder="1" applyAlignment="1"/>
    <xf numFmtId="165" fontId="42" fillId="7" borderId="50" xfId="0" applyNumberFormat="1" applyFont="1" applyFill="1" applyBorder="1" applyAlignment="1"/>
    <xf numFmtId="0" fontId="32" fillId="7" borderId="0" xfId="162" applyNumberFormat="1" applyFont="1" applyFill="1" applyAlignment="1" applyProtection="1">
      <alignment wrapText="1"/>
    </xf>
    <xf numFmtId="0" fontId="35" fillId="7" borderId="0" xfId="0" applyFont="1" applyFill="1" applyAlignment="1">
      <alignment wrapText="1"/>
    </xf>
    <xf numFmtId="0" fontId="36" fillId="7" borderId="0" xfId="0" applyFont="1" applyFill="1" applyAlignment="1">
      <alignment vertical="top"/>
    </xf>
    <xf numFmtId="165" fontId="33" fillId="7" borderId="50" xfId="179" applyNumberFormat="1" applyFont="1" applyFill="1" applyBorder="1" applyProtection="1">
      <alignment horizontal="right"/>
    </xf>
    <xf numFmtId="0" fontId="21" fillId="7" borderId="50" xfId="0" applyFont="1" applyFill="1" applyBorder="1" applyAlignment="1" applyProtection="1">
      <alignment horizontal="center"/>
      <protection locked="0"/>
    </xf>
    <xf numFmtId="165" fontId="34" fillId="7" borderId="57" xfId="0" applyNumberFormat="1" applyFont="1" applyFill="1" applyBorder="1" applyProtection="1">
      <protection locked="0"/>
    </xf>
    <xf numFmtId="165" fontId="34" fillId="7" borderId="69" xfId="179" applyNumberFormat="1" applyFont="1" applyFill="1" applyBorder="1" applyProtection="1">
      <alignment horizontal="right"/>
    </xf>
    <xf numFmtId="165" fontId="21" fillId="7" borderId="57" xfId="160" applyNumberFormat="1" applyFont="1" applyFill="1" applyBorder="1" applyProtection="1"/>
    <xf numFmtId="165" fontId="36" fillId="0" borderId="0" xfId="0" applyNumberFormat="1" applyFont="1" applyFill="1" applyBorder="1" applyAlignment="1" applyProtection="1">
      <protection locked="0"/>
    </xf>
    <xf numFmtId="165" fontId="33" fillId="0" borderId="0" xfId="0" applyNumberFormat="1" applyFont="1" applyFill="1" applyBorder="1" applyProtection="1">
      <protection locked="0"/>
    </xf>
    <xf numFmtId="165" fontId="21" fillId="0" borderId="0" xfId="0" applyNumberFormat="1" applyFont="1" applyFill="1" applyBorder="1" applyProtection="1">
      <protection locked="0"/>
    </xf>
    <xf numFmtId="165" fontId="21" fillId="7" borderId="0" xfId="0" applyNumberFormat="1" applyFont="1" applyFill="1" applyBorder="1" applyProtection="1">
      <protection locked="0"/>
    </xf>
    <xf numFmtId="165" fontId="21" fillId="0" borderId="0" xfId="131" applyNumberFormat="1" applyFont="1" applyFill="1" applyBorder="1" applyProtection="1"/>
    <xf numFmtId="165" fontId="21" fillId="7" borderId="0" xfId="131" applyNumberFormat="1" applyFont="1" applyFill="1" applyBorder="1" applyProtection="1"/>
    <xf numFmtId="165" fontId="40" fillId="0" borderId="51" xfId="0" applyNumberFormat="1" applyFont="1" applyFill="1" applyBorder="1" applyAlignment="1">
      <alignment wrapText="1"/>
    </xf>
    <xf numFmtId="165" fontId="41" fillId="0" borderId="51" xfId="0" applyNumberFormat="1" applyFont="1" applyFill="1" applyBorder="1" applyAlignment="1">
      <alignment horizontal="center" shrinkToFit="1"/>
    </xf>
    <xf numFmtId="165" fontId="21" fillId="0" borderId="51" xfId="0" applyNumberFormat="1" applyFont="1" applyFill="1" applyBorder="1" applyProtection="1">
      <protection locked="0"/>
    </xf>
    <xf numFmtId="165" fontId="21" fillId="7" borderId="51" xfId="0" applyNumberFormat="1" applyFont="1" applyFill="1" applyBorder="1" applyProtection="1">
      <protection locked="0"/>
    </xf>
    <xf numFmtId="0" fontId="34" fillId="0" borderId="50" xfId="0" applyFont="1" applyFill="1" applyBorder="1" applyAlignment="1">
      <alignment horizontal="center" vertical="center" wrapText="1"/>
    </xf>
    <xf numFmtId="10" fontId="34" fillId="0" borderId="50" xfId="0" applyNumberFormat="1" applyFont="1" applyFill="1" applyBorder="1" applyAlignment="1">
      <alignment horizontal="center" vertical="center" wrapText="1"/>
    </xf>
    <xf numFmtId="0" fontId="34" fillId="7" borderId="50" xfId="0" applyFont="1" applyFill="1" applyBorder="1" applyAlignment="1">
      <alignment horizontal="center" vertical="center" wrapText="1"/>
    </xf>
    <xf numFmtId="10" fontId="34" fillId="7" borderId="50" xfId="0" applyNumberFormat="1" applyFont="1" applyFill="1" applyBorder="1" applyAlignment="1">
      <alignment horizontal="center" vertical="center" wrapText="1"/>
    </xf>
    <xf numFmtId="49" fontId="32" fillId="0" borderId="50" xfId="111" applyNumberFormat="1" applyFont="1" applyFill="1" applyBorder="1" applyAlignment="1" applyProtection="1">
      <alignment horizontal="center" vertical="center" wrapText="1"/>
    </xf>
    <xf numFmtId="49" fontId="21" fillId="0" borderId="50" xfId="111" applyNumberFormat="1" applyFont="1" applyFill="1" applyBorder="1" applyProtection="1">
      <alignment horizontal="center" vertical="center" wrapText="1"/>
    </xf>
    <xf numFmtId="49" fontId="21" fillId="0" borderId="50" xfId="136" applyNumberFormat="1" applyFont="1" applyFill="1" applyBorder="1" applyProtection="1">
      <alignment horizontal="center" vertical="center" wrapText="1"/>
    </xf>
    <xf numFmtId="49" fontId="21" fillId="7" borderId="50" xfId="136" applyNumberFormat="1" applyFont="1" applyFill="1" applyBorder="1" applyProtection="1">
      <alignment horizontal="center" vertical="center" wrapText="1"/>
    </xf>
    <xf numFmtId="0" fontId="21" fillId="7" borderId="50" xfId="159" applyNumberFormat="1" applyFont="1" applyFill="1" applyBorder="1" applyAlignment="1" applyProtection="1">
      <alignment horizontal="center"/>
    </xf>
    <xf numFmtId="165" fontId="61" fillId="7" borderId="0" xfId="0" applyNumberFormat="1" applyFont="1" applyFill="1" applyBorder="1" applyAlignment="1">
      <alignment horizontal="left"/>
    </xf>
    <xf numFmtId="0" fontId="34" fillId="7" borderId="0" xfId="0" applyFont="1" applyFill="1" applyAlignment="1">
      <alignment horizontal="center" wrapText="1"/>
    </xf>
    <xf numFmtId="0" fontId="34" fillId="7" borderId="0" xfId="0" applyFont="1" applyFill="1" applyAlignment="1">
      <alignment horizontal="center" wrapText="1"/>
    </xf>
    <xf numFmtId="49" fontId="34" fillId="7" borderId="50" xfId="111" applyNumberFormat="1" applyFont="1" applyFill="1" applyBorder="1" applyProtection="1">
      <alignment horizontal="center" vertical="center" wrapText="1"/>
    </xf>
    <xf numFmtId="165" fontId="58" fillId="7" borderId="0" xfId="0" applyNumberFormat="1" applyFont="1" applyFill="1" applyBorder="1" applyProtection="1">
      <protection locked="0"/>
    </xf>
    <xf numFmtId="165" fontId="58" fillId="7" borderId="0" xfId="131" applyNumberFormat="1" applyFont="1" applyFill="1" applyBorder="1" applyProtection="1"/>
    <xf numFmtId="165" fontId="21" fillId="7" borderId="50" xfId="0" applyNumberFormat="1" applyFont="1" applyFill="1" applyBorder="1" applyAlignment="1" applyProtection="1">
      <alignment wrapText="1"/>
      <protection locked="0"/>
    </xf>
    <xf numFmtId="165" fontId="42" fillId="7" borderId="50" xfId="0" applyNumberFormat="1" applyFont="1" applyFill="1" applyBorder="1" applyAlignment="1">
      <alignment wrapText="1"/>
    </xf>
    <xf numFmtId="165" fontId="16" fillId="7" borderId="50" xfId="0" applyNumberFormat="1" applyFont="1" applyFill="1" applyBorder="1" applyAlignment="1">
      <alignment wrapText="1"/>
    </xf>
    <xf numFmtId="4" fontId="21" fillId="7" borderId="55" xfId="0" applyNumberFormat="1" applyFont="1" applyFill="1" applyBorder="1" applyAlignment="1">
      <alignment horizontal="center"/>
    </xf>
    <xf numFmtId="49" fontId="21" fillId="7" borderId="0" xfId="174" applyNumberFormat="1" applyFont="1" applyFill="1" applyAlignment="1" applyProtection="1">
      <alignment horizontal="center"/>
    </xf>
    <xf numFmtId="165" fontId="34" fillId="0" borderId="0" xfId="16" applyNumberFormat="1" applyFont="1" applyFill="1" applyBorder="1" applyAlignment="1" applyProtection="1">
      <alignment horizontal="left"/>
    </xf>
    <xf numFmtId="0" fontId="21" fillId="0" borderId="0" xfId="129" applyNumberFormat="1" applyFont="1" applyFill="1" applyProtection="1">
      <alignment horizontal="center"/>
    </xf>
    <xf numFmtId="49" fontId="21" fillId="7" borderId="50" xfId="135" applyNumberFormat="1" applyFont="1" applyFill="1" applyBorder="1" applyAlignment="1">
      <alignment horizontal="center" wrapText="1"/>
    </xf>
    <xf numFmtId="0" fontId="34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/>
    </xf>
    <xf numFmtId="0" fontId="33" fillId="7" borderId="0" xfId="0" applyFont="1" applyFill="1" applyAlignment="1">
      <alignment horizontal="left" indent="11"/>
    </xf>
    <xf numFmtId="10" fontId="58" fillId="7" borderId="0" xfId="0" applyNumberFormat="1" applyFont="1" applyFill="1" applyAlignment="1">
      <alignment horizontal="center" wrapText="1"/>
    </xf>
    <xf numFmtId="0" fontId="33" fillId="7" borderId="0" xfId="0" applyFont="1" applyFill="1" applyBorder="1" applyAlignment="1">
      <alignment horizontal="left" indent="11"/>
    </xf>
    <xf numFmtId="49" fontId="32" fillId="0" borderId="50" xfId="110" applyNumberFormat="1" applyFont="1" applyFill="1" applyBorder="1" applyAlignment="1" applyProtection="1">
      <alignment vertical="center" wrapText="1"/>
    </xf>
    <xf numFmtId="49" fontId="32" fillId="0" borderId="50" xfId="110" applyNumberFormat="1" applyFont="1" applyFill="1" applyBorder="1" applyAlignment="1">
      <alignment vertical="center" wrapText="1"/>
    </xf>
    <xf numFmtId="49" fontId="21" fillId="0" borderId="50" xfId="110" applyNumberFormat="1" applyFont="1" applyFill="1" applyBorder="1" applyProtection="1">
      <alignment horizontal="center" vertical="center" wrapText="1"/>
    </xf>
    <xf numFmtId="49" fontId="21" fillId="0" borderId="50" xfId="110" applyNumberFormat="1" applyFont="1" applyFill="1" applyBorder="1">
      <alignment horizontal="center" vertical="center" wrapText="1"/>
    </xf>
    <xf numFmtId="0" fontId="21" fillId="7" borderId="50" xfId="0" applyFont="1" applyFill="1" applyBorder="1" applyAlignment="1" applyProtection="1">
      <alignment horizontal="center"/>
      <protection locked="0"/>
    </xf>
    <xf numFmtId="4" fontId="34" fillId="0" borderId="50" xfId="0" applyNumberFormat="1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165" fontId="34" fillId="7" borderId="0" xfId="0" applyNumberFormat="1" applyFont="1" applyFill="1" applyBorder="1" applyAlignment="1" applyProtection="1">
      <alignment horizontal="center"/>
      <protection locked="0"/>
    </xf>
    <xf numFmtId="165" fontId="34" fillId="7" borderId="0" xfId="179" applyNumberFormat="1" applyFont="1" applyFill="1" applyBorder="1" applyAlignment="1" applyProtection="1">
      <alignment horizontal="center"/>
    </xf>
    <xf numFmtId="165" fontId="21" fillId="7" borderId="0" xfId="160" applyNumberFormat="1" applyFont="1" applyFill="1" applyBorder="1" applyAlignment="1" applyProtection="1">
      <alignment horizontal="center"/>
    </xf>
    <xf numFmtId="165" fontId="20" fillId="7" borderId="55" xfId="0" applyNumberFormat="1" applyFont="1" applyFill="1" applyBorder="1" applyAlignment="1">
      <alignment horizontal="center"/>
    </xf>
    <xf numFmtId="165" fontId="55" fillId="0" borderId="52" xfId="0" applyNumberFormat="1" applyFont="1" applyFill="1" applyBorder="1" applyAlignment="1">
      <alignment horizontal="center"/>
    </xf>
    <xf numFmtId="165" fontId="55" fillId="0" borderId="53" xfId="0" applyNumberFormat="1" applyFont="1" applyFill="1" applyBorder="1" applyAlignment="1">
      <alignment horizontal="center"/>
    </xf>
    <xf numFmtId="165" fontId="55" fillId="0" borderId="54" xfId="0" applyNumberFormat="1" applyFont="1" applyFill="1" applyBorder="1" applyAlignment="1">
      <alignment horizontal="center"/>
    </xf>
    <xf numFmtId="165" fontId="55" fillId="7" borderId="52" xfId="0" applyNumberFormat="1" applyFont="1" applyFill="1" applyBorder="1" applyAlignment="1">
      <alignment horizontal="center"/>
    </xf>
    <xf numFmtId="165" fontId="55" fillId="7" borderId="53" xfId="0" applyNumberFormat="1" applyFont="1" applyFill="1" applyBorder="1" applyAlignment="1">
      <alignment horizontal="center"/>
    </xf>
    <xf numFmtId="165" fontId="55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6" fillId="0" borderId="50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42" fillId="7" borderId="51" xfId="0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25" fillId="0" borderId="0" xfId="181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4" fillId="0" borderId="56" xfId="18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168" fontId="63" fillId="0" borderId="0" xfId="181" applyNumberFormat="1" applyFont="1" applyAlignment="1">
      <alignment horizontal="center"/>
    </xf>
    <xf numFmtId="0" fontId="62" fillId="0" borderId="0" xfId="0" applyFont="1"/>
    <xf numFmtId="0" fontId="5" fillId="0" borderId="0" xfId="0" applyFont="1"/>
    <xf numFmtId="0" fontId="19" fillId="0" borderId="0" xfId="0" applyFont="1" applyAlignment="1">
      <alignment horizontal="center"/>
    </xf>
    <xf numFmtId="0" fontId="63" fillId="0" borderId="0" xfId="0" applyFont="1"/>
    <xf numFmtId="0" fontId="64" fillId="0" borderId="55" xfId="0" applyFont="1" applyBorder="1" applyAlignment="1">
      <alignment horizontal="right"/>
    </xf>
    <xf numFmtId="0" fontId="65" fillId="8" borderId="56" xfId="0" applyFont="1" applyFill="1" applyBorder="1" applyAlignment="1">
      <alignment horizontal="center" vertical="center" wrapText="1" readingOrder="1"/>
    </xf>
    <xf numFmtId="168" fontId="37" fillId="8" borderId="52" xfId="181" applyNumberFormat="1" applyFont="1" applyFill="1" applyBorder="1" applyAlignment="1">
      <alignment horizontal="center"/>
    </xf>
    <xf numFmtId="168" fontId="37" fillId="8" borderId="53" xfId="181" applyNumberFormat="1" applyFont="1" applyFill="1" applyBorder="1" applyAlignment="1">
      <alignment horizontal="center"/>
    </xf>
    <xf numFmtId="168" fontId="37" fillId="8" borderId="54" xfId="181" applyNumberFormat="1" applyFont="1" applyFill="1" applyBorder="1" applyAlignment="1">
      <alignment horizontal="center"/>
    </xf>
    <xf numFmtId="0" fontId="33" fillId="0" borderId="0" xfId="0" applyFont="1"/>
    <xf numFmtId="0" fontId="65" fillId="8" borderId="57" xfId="0" applyFont="1" applyFill="1" applyBorder="1" applyAlignment="1">
      <alignment horizontal="center" vertical="center" wrapText="1" readingOrder="1"/>
    </xf>
    <xf numFmtId="0" fontId="37" fillId="8" borderId="56" xfId="181" applyNumberFormat="1" applyFont="1" applyFill="1" applyBorder="1" applyAlignment="1">
      <alignment horizontal="center" vertical="center" wrapText="1"/>
    </xf>
    <xf numFmtId="168" fontId="37" fillId="8" borderId="56" xfId="181" applyNumberFormat="1" applyFont="1" applyFill="1" applyBorder="1" applyAlignment="1">
      <alignment horizontal="center"/>
    </xf>
    <xf numFmtId="169" fontId="37" fillId="8" borderId="70" xfId="181" applyNumberFormat="1" applyFont="1" applyFill="1" applyBorder="1" applyAlignment="1">
      <alignment horizontal="center"/>
    </xf>
    <xf numFmtId="0" fontId="37" fillId="8" borderId="56" xfId="0" applyFont="1" applyFill="1" applyBorder="1" applyAlignment="1">
      <alignment horizontal="center"/>
    </xf>
    <xf numFmtId="169" fontId="37" fillId="8" borderId="56" xfId="181" applyNumberFormat="1" applyFont="1" applyFill="1" applyBorder="1" applyAlignment="1">
      <alignment horizontal="center"/>
    </xf>
    <xf numFmtId="0" fontId="37" fillId="8" borderId="57" xfId="181" applyNumberFormat="1" applyFont="1" applyFill="1" applyBorder="1" applyAlignment="1">
      <alignment horizontal="center" vertical="center" wrapText="1"/>
    </xf>
    <xf numFmtId="168" fontId="37" fillId="8" borderId="57" xfId="181" applyNumberFormat="1" applyFont="1" applyFill="1" applyBorder="1" applyAlignment="1">
      <alignment horizontal="center" vertical="center" wrapText="1"/>
    </xf>
    <xf numFmtId="169" fontId="37" fillId="8" borderId="71" xfId="181" applyNumberFormat="1" applyFont="1" applyFill="1" applyBorder="1" applyAlignment="1">
      <alignment horizontal="center"/>
    </xf>
    <xf numFmtId="0" fontId="37" fillId="8" borderId="57" xfId="0" applyFont="1" applyFill="1" applyBorder="1" applyAlignment="1">
      <alignment horizontal="center"/>
    </xf>
    <xf numFmtId="169" fontId="37" fillId="8" borderId="57" xfId="181" applyNumberFormat="1" applyFont="1" applyFill="1" applyBorder="1" applyAlignment="1">
      <alignment horizontal="center"/>
    </xf>
    <xf numFmtId="0" fontId="65" fillId="8" borderId="51" xfId="0" applyFont="1" applyFill="1" applyBorder="1" applyAlignment="1">
      <alignment horizontal="center" vertical="center" wrapText="1" readingOrder="1"/>
    </xf>
    <xf numFmtId="0" fontId="37" fillId="8" borderId="51" xfId="181" applyNumberFormat="1" applyFont="1" applyFill="1" applyBorder="1" applyAlignment="1">
      <alignment horizontal="center" vertical="center" wrapText="1"/>
    </xf>
    <xf numFmtId="168" fontId="37" fillId="8" borderId="51" xfId="181" applyNumberFormat="1" applyFont="1" applyFill="1" applyBorder="1" applyAlignment="1">
      <alignment horizontal="center" vertical="center" wrapText="1"/>
    </xf>
    <xf numFmtId="0" fontId="37" fillId="8" borderId="51" xfId="0" applyFont="1" applyFill="1" applyBorder="1" applyAlignment="1">
      <alignment horizontal="center"/>
    </xf>
    <xf numFmtId="169" fontId="37" fillId="8" borderId="51" xfId="181" applyNumberFormat="1" applyFont="1" applyFill="1" applyBorder="1" applyAlignment="1">
      <alignment horizontal="center"/>
    </xf>
    <xf numFmtId="1" fontId="66" fillId="0" borderId="50" xfId="0" applyNumberFormat="1" applyFont="1" applyFill="1" applyBorder="1" applyAlignment="1">
      <alignment horizontal="center" vertical="center" wrapText="1" readingOrder="1"/>
    </xf>
    <xf numFmtId="1" fontId="66" fillId="0" borderId="54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Fill="1" applyBorder="1" applyAlignment="1">
      <alignment horizontal="center" vertical="center" wrapText="1"/>
    </xf>
    <xf numFmtId="1" fontId="66" fillId="0" borderId="50" xfId="181" applyNumberFormat="1" applyFont="1" applyBorder="1" applyAlignment="1">
      <alignment horizontal="center" vertical="center" wrapText="1"/>
    </xf>
    <xf numFmtId="1" fontId="66" fillId="0" borderId="0" xfId="0" applyNumberFormat="1" applyFont="1" applyAlignment="1">
      <alignment horizontal="center" vertical="center" wrapText="1"/>
    </xf>
    <xf numFmtId="49" fontId="67" fillId="0" borderId="50" xfId="0" applyNumberFormat="1" applyFont="1" applyFill="1" applyBorder="1" applyAlignment="1">
      <alignment horizontal="left" vertical="center" wrapText="1" readingOrder="1"/>
    </xf>
    <xf numFmtId="169" fontId="65" fillId="0" borderId="54" xfId="181" applyNumberFormat="1" applyFont="1" applyFill="1" applyBorder="1" applyAlignment="1">
      <alignment horizontal="center" vertical="center" wrapText="1"/>
    </xf>
    <xf numFmtId="169" fontId="65" fillId="0" borderId="50" xfId="181" applyNumberFormat="1" applyFont="1" applyFill="1" applyBorder="1" applyAlignment="1">
      <alignment horizontal="center" vertical="center" wrapText="1"/>
    </xf>
    <xf numFmtId="49" fontId="68" fillId="9" borderId="50" xfId="0" applyNumberFormat="1" applyFont="1" applyFill="1" applyBorder="1" applyAlignment="1">
      <alignment horizontal="left" vertical="center" wrapText="1"/>
    </xf>
    <xf numFmtId="169" fontId="68" fillId="9" borderId="50" xfId="181" applyNumberFormat="1" applyFont="1" applyFill="1" applyBorder="1" applyAlignment="1">
      <alignment horizontal="center" vertical="center"/>
    </xf>
    <xf numFmtId="170" fontId="68" fillId="9" borderId="50" xfId="181" applyNumberFormat="1" applyFont="1" applyFill="1" applyBorder="1" applyAlignment="1">
      <alignment horizontal="right" vertical="center"/>
    </xf>
    <xf numFmtId="0" fontId="69" fillId="0" borderId="0" xfId="0" applyFont="1"/>
    <xf numFmtId="49" fontId="65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169" fontId="62" fillId="0" borderId="50" xfId="181" applyNumberFormat="1" applyFont="1" applyFill="1" applyBorder="1" applyAlignment="1">
      <alignment horizontal="center" vertical="center"/>
    </xf>
    <xf numFmtId="169" fontId="62" fillId="0" borderId="50" xfId="181" applyNumberFormat="1" applyFont="1" applyBorder="1" applyAlignment="1">
      <alignment horizontal="center" vertical="center"/>
    </xf>
    <xf numFmtId="49" fontId="64" fillId="11" borderId="50" xfId="0" applyNumberFormat="1" applyFont="1" applyFill="1" applyBorder="1" applyAlignment="1">
      <alignment horizontal="left" vertical="center" wrapText="1"/>
    </xf>
    <xf numFmtId="169" fontId="65" fillId="11" borderId="50" xfId="181" applyNumberFormat="1" applyFont="1" applyFill="1" applyBorder="1" applyAlignment="1">
      <alignment horizontal="center" vertical="center"/>
    </xf>
    <xf numFmtId="0" fontId="64" fillId="0" borderId="0" xfId="0" applyFont="1"/>
    <xf numFmtId="49" fontId="64" fillId="10" borderId="50" xfId="0" applyNumberFormat="1" applyFont="1" applyFill="1" applyBorder="1" applyAlignment="1">
      <alignment horizontal="left" vertical="center" wrapText="1"/>
    </xf>
    <xf numFmtId="169" fontId="65" fillId="10" borderId="50" xfId="181" applyNumberFormat="1" applyFont="1" applyFill="1" applyBorder="1" applyAlignment="1">
      <alignment horizontal="right" vertical="center"/>
    </xf>
    <xf numFmtId="170" fontId="65" fillId="10" borderId="50" xfId="181" applyNumberFormat="1" applyFont="1" applyFill="1" applyBorder="1" applyAlignment="1">
      <alignment horizontal="right" vertical="center"/>
    </xf>
    <xf numFmtId="170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Fill="1" applyBorder="1" applyAlignment="1">
      <alignment horizontal="right" vertical="center"/>
    </xf>
    <xf numFmtId="165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Border="1" applyAlignment="1">
      <alignment horizontal="right" vertical="center"/>
    </xf>
    <xf numFmtId="170" fontId="62" fillId="0" borderId="50" xfId="181" applyNumberFormat="1" applyFont="1" applyBorder="1" applyAlignment="1">
      <alignment horizontal="right" vertical="center"/>
    </xf>
    <xf numFmtId="169" fontId="62" fillId="0" borderId="50" xfId="181" applyNumberFormat="1" applyFont="1" applyFill="1" applyBorder="1" applyAlignment="1">
      <alignment horizontal="right" vertical="center"/>
    </xf>
    <xf numFmtId="169" fontId="63" fillId="0" borderId="50" xfId="181" applyNumberFormat="1" applyFont="1" applyBorder="1" applyAlignment="1">
      <alignment horizontal="center" vertical="center"/>
    </xf>
    <xf numFmtId="169" fontId="63" fillId="0" borderId="50" xfId="181" applyNumberFormat="1" applyFont="1" applyFill="1" applyBorder="1" applyAlignment="1">
      <alignment horizontal="center" vertical="center"/>
    </xf>
    <xf numFmtId="167" fontId="62" fillId="0" borderId="50" xfId="181" applyNumberFormat="1" applyFont="1" applyFill="1" applyBorder="1" applyAlignment="1">
      <alignment horizontal="center" vertical="center"/>
    </xf>
    <xf numFmtId="167" fontId="65" fillId="11" borderId="50" xfId="181" applyNumberFormat="1" applyFont="1" applyFill="1" applyBorder="1" applyAlignment="1">
      <alignment horizontal="center" vertical="center"/>
    </xf>
    <xf numFmtId="167" fontId="65" fillId="10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5" fillId="0" borderId="50" xfId="181" applyNumberFormat="1" applyFont="1" applyFill="1" applyBorder="1" applyAlignment="1">
      <alignment horizontal="center" vertical="center"/>
    </xf>
    <xf numFmtId="169" fontId="70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2" fillId="0" borderId="50" xfId="181" applyNumberFormat="1" applyFont="1" applyBorder="1" applyAlignment="1">
      <alignment horizontal="center" vertical="center" wrapText="1"/>
    </xf>
    <xf numFmtId="169" fontId="70" fillId="10" borderId="50" xfId="181" applyNumberFormat="1" applyFont="1" applyFill="1" applyBorder="1" applyAlignment="1">
      <alignment horizontal="center" vertical="center"/>
    </xf>
    <xf numFmtId="165" fontId="65" fillId="10" borderId="50" xfId="181" applyNumberFormat="1" applyFont="1" applyFill="1" applyBorder="1" applyAlignment="1">
      <alignment horizontal="right" vertical="center" wrapText="1"/>
    </xf>
    <xf numFmtId="171" fontId="69" fillId="0" borderId="0" xfId="0" applyNumberFormat="1" applyFont="1"/>
    <xf numFmtId="169" fontId="62" fillId="12" borderId="50" xfId="181" applyNumberFormat="1" applyFont="1" applyFill="1" applyBorder="1" applyAlignment="1">
      <alignment horizontal="center" vertical="center"/>
    </xf>
    <xf numFmtId="171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0" fontId="64" fillId="0" borderId="0" xfId="0" applyFont="1" applyFill="1"/>
    <xf numFmtId="172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2" fillId="7" borderId="50" xfId="181" applyNumberFormat="1" applyFont="1" applyFill="1" applyBorder="1" applyAlignment="1">
      <alignment horizontal="center" vertical="center"/>
    </xf>
    <xf numFmtId="172" fontId="70" fillId="7" borderId="0" xfId="0" applyNumberFormat="1" applyFont="1" applyFill="1"/>
    <xf numFmtId="172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1" fontId="5" fillId="7" borderId="0" xfId="0" applyNumberFormat="1" applyFont="1" applyFill="1"/>
    <xf numFmtId="167" fontId="63" fillId="7" borderId="0" xfId="181" applyNumberFormat="1" applyFont="1" applyFill="1"/>
    <xf numFmtId="171" fontId="70" fillId="7" borderId="0" xfId="0" applyNumberFormat="1" applyFont="1" applyFill="1"/>
    <xf numFmtId="0" fontId="62" fillId="7" borderId="50" xfId="0" applyFont="1" applyFill="1" applyBorder="1" applyAlignment="1">
      <alignment horizontal="left" vertical="center" wrapText="1"/>
    </xf>
    <xf numFmtId="167" fontId="5" fillId="7" borderId="0" xfId="181" applyNumberFormat="1" applyFont="1" applyFill="1"/>
    <xf numFmtId="43" fontId="5" fillId="7" borderId="0" xfId="0" applyNumberFormat="1" applyFont="1" applyFill="1"/>
    <xf numFmtId="171" fontId="63" fillId="7" borderId="0" xfId="0" applyNumberFormat="1" applyFont="1" applyFill="1"/>
    <xf numFmtId="169" fontId="63" fillId="7" borderId="50" xfId="181" applyNumberFormat="1" applyFont="1" applyFill="1" applyBorder="1" applyAlignment="1">
      <alignment horizontal="center" vertical="center"/>
    </xf>
    <xf numFmtId="169" fontId="71" fillId="7" borderId="50" xfId="181" applyNumberFormat="1" applyFont="1" applyFill="1" applyBorder="1" applyAlignment="1">
      <alignment horizontal="center" vertical="center"/>
    </xf>
    <xf numFmtId="49" fontId="64" fillId="7" borderId="50" xfId="0" applyNumberFormat="1" applyFont="1" applyFill="1" applyBorder="1" applyAlignment="1">
      <alignment horizontal="left" vertical="center" wrapText="1"/>
    </xf>
    <xf numFmtId="169" fontId="65" fillId="7" borderId="50" xfId="181" applyNumberFormat="1" applyFont="1" applyFill="1" applyBorder="1" applyAlignment="1">
      <alignment horizontal="center" vertical="center"/>
    </xf>
    <xf numFmtId="0" fontId="64" fillId="7" borderId="0" xfId="0" applyFont="1" applyFill="1"/>
    <xf numFmtId="49" fontId="72" fillId="7" borderId="50" xfId="0" applyNumberFormat="1" applyFont="1" applyFill="1" applyBorder="1" applyAlignment="1">
      <alignment horizontal="left" vertical="center" wrapText="1"/>
    </xf>
    <xf numFmtId="0" fontId="72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9" borderId="50" xfId="0" applyNumberFormat="1" applyFont="1" applyFill="1" applyBorder="1" applyAlignment="1">
      <alignment horizontal="left" vertical="center" wrapText="1"/>
    </xf>
    <xf numFmtId="169" fontId="75" fillId="9" borderId="50" xfId="181" applyNumberFormat="1" applyFont="1" applyFill="1" applyBorder="1" applyAlignment="1">
      <alignment horizontal="center" vertical="center"/>
    </xf>
    <xf numFmtId="169" fontId="75" fillId="13" borderId="50" xfId="181" applyNumberFormat="1" applyFont="1" applyFill="1" applyBorder="1" applyAlignment="1">
      <alignment horizontal="center" vertical="center"/>
    </xf>
    <xf numFmtId="170" fontId="75" fillId="9" borderId="50" xfId="181" applyNumberFormat="1" applyFont="1" applyFill="1" applyBorder="1" applyAlignment="1">
      <alignment horizontal="right" vertical="center"/>
    </xf>
    <xf numFmtId="169" fontId="76" fillId="9" borderId="50" xfId="181" applyNumberFormat="1" applyFont="1" applyFill="1" applyBorder="1" applyAlignment="1">
      <alignment horizontal="center" vertical="center"/>
    </xf>
    <xf numFmtId="165" fontId="75" fillId="9" borderId="50" xfId="181" applyNumberFormat="1" applyFont="1" applyFill="1" applyBorder="1" applyAlignment="1">
      <alignment horizontal="center" vertical="center"/>
    </xf>
    <xf numFmtId="165" fontId="64" fillId="0" borderId="0" xfId="0" applyNumberFormat="1" applyFont="1" applyFill="1"/>
    <xf numFmtId="0" fontId="64" fillId="8" borderId="50" xfId="0" applyFont="1" applyFill="1" applyBorder="1" applyAlignment="1">
      <alignment horizontal="left" vertical="center" wrapText="1" readingOrder="1"/>
    </xf>
    <xf numFmtId="169" fontId="65" fillId="8" borderId="50" xfId="181" applyNumberFormat="1" applyFont="1" applyFill="1" applyBorder="1" applyAlignment="1">
      <alignment horizontal="center" vertical="center"/>
    </xf>
    <xf numFmtId="165" fontId="65" fillId="8" borderId="50" xfId="181" applyNumberFormat="1" applyFont="1" applyFill="1" applyBorder="1" applyAlignment="1">
      <alignment horizontal="right" vertical="center"/>
    </xf>
    <xf numFmtId="0" fontId="72" fillId="0" borderId="0" xfId="0" applyFont="1"/>
    <xf numFmtId="0" fontId="77" fillId="14" borderId="50" xfId="0" applyFont="1" applyFill="1" applyBorder="1" applyAlignment="1">
      <alignment horizontal="left" vertical="center" wrapText="1" readingOrder="1"/>
    </xf>
    <xf numFmtId="169" fontId="75" fillId="14" borderId="50" xfId="181" applyNumberFormat="1" applyFont="1" applyFill="1" applyBorder="1" applyAlignment="1">
      <alignment horizontal="center" vertical="center"/>
    </xf>
    <xf numFmtId="165" fontId="75" fillId="14" borderId="50" xfId="181" applyNumberFormat="1" applyFont="1" applyFill="1" applyBorder="1" applyAlignment="1">
      <alignment horizontal="right" vertical="center"/>
    </xf>
    <xf numFmtId="165" fontId="76" fillId="14" borderId="50" xfId="181" applyNumberFormat="1" applyFont="1" applyFill="1" applyBorder="1" applyAlignment="1">
      <alignment horizontal="right" vertical="center"/>
    </xf>
    <xf numFmtId="169" fontId="76" fillId="14" borderId="50" xfId="181" applyNumberFormat="1" applyFont="1" applyFill="1" applyBorder="1" applyAlignment="1">
      <alignment horizontal="center" vertical="center"/>
    </xf>
    <xf numFmtId="171" fontId="73" fillId="0" borderId="0" xfId="0" applyNumberFormat="1" applyFont="1"/>
    <xf numFmtId="0" fontId="73" fillId="0" borderId="0" xfId="0" applyFont="1"/>
    <xf numFmtId="0" fontId="64" fillId="15" borderId="50" xfId="0" applyFont="1" applyFill="1" applyBorder="1" applyAlignment="1">
      <alignment horizontal="left" vertical="center" wrapText="1" readingOrder="1"/>
    </xf>
    <xf numFmtId="169" fontId="75" fillId="15" borderId="50" xfId="181" applyNumberFormat="1" applyFont="1" applyFill="1" applyBorder="1" applyAlignment="1">
      <alignment horizontal="center" vertical="center"/>
    </xf>
    <xf numFmtId="165" fontId="75" fillId="15" borderId="50" xfId="181" applyNumberFormat="1" applyFont="1" applyFill="1" applyBorder="1" applyAlignment="1">
      <alignment horizontal="right" vertical="center"/>
    </xf>
    <xf numFmtId="170" fontId="73" fillId="0" borderId="0" xfId="0" applyNumberFormat="1" applyFont="1" applyAlignment="1">
      <alignment horizontal="right"/>
    </xf>
    <xf numFmtId="0" fontId="78" fillId="16" borderId="50" xfId="0" applyFont="1" applyFill="1" applyBorder="1" applyAlignment="1">
      <alignment horizontal="left" vertical="center" wrapText="1" readingOrder="1"/>
    </xf>
    <xf numFmtId="169" fontId="67" fillId="16" borderId="50" xfId="181" applyNumberFormat="1" applyFont="1" applyFill="1" applyBorder="1" applyAlignment="1">
      <alignment horizontal="center" vertical="center"/>
    </xf>
    <xf numFmtId="169" fontId="65" fillId="16" borderId="50" xfId="181" applyNumberFormat="1" applyFont="1" applyFill="1" applyBorder="1" applyAlignment="1">
      <alignment horizontal="center" vertical="center"/>
    </xf>
    <xf numFmtId="165" fontId="67" fillId="16" borderId="50" xfId="181" applyNumberFormat="1" applyFont="1" applyFill="1" applyBorder="1" applyAlignment="1">
      <alignment horizontal="right" vertical="center"/>
    </xf>
    <xf numFmtId="165" fontId="65" fillId="16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1" fontId="73" fillId="0" borderId="0" xfId="0" applyNumberFormat="1" applyFont="1" applyAlignment="1">
      <alignment horizontal="left" wrapText="1" readingOrder="1"/>
    </xf>
    <xf numFmtId="171" fontId="79" fillId="0" borderId="0" xfId="0" applyNumberFormat="1" applyFont="1"/>
    <xf numFmtId="0" fontId="79" fillId="0" borderId="72" xfId="0" applyFont="1" applyBorder="1" applyAlignment="1"/>
    <xf numFmtId="168" fontId="68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9" fontId="68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33" fillId="0" borderId="0" xfId="181" applyNumberFormat="1" applyFont="1" applyFill="1" applyBorder="1" applyAlignment="1">
      <alignment horizontal="center" vertical="center"/>
    </xf>
    <xf numFmtId="169" fontId="33" fillId="0" borderId="0" xfId="181" applyNumberFormat="1" applyFont="1" applyAlignment="1">
      <alignment horizontal="center" vertical="center"/>
    </xf>
    <xf numFmtId="169" fontId="62" fillId="0" borderId="0" xfId="181" applyNumberFormat="1" applyFont="1" applyFill="1" applyAlignment="1">
      <alignment horizontal="center"/>
    </xf>
    <xf numFmtId="169" fontId="62" fillId="0" borderId="0" xfId="0" applyNumberFormat="1" applyFont="1"/>
    <xf numFmtId="169" fontId="62" fillId="0" borderId="0" xfId="0" applyNumberFormat="1" applyFont="1" applyFill="1" applyAlignment="1">
      <alignment horizontal="center"/>
    </xf>
    <xf numFmtId="169" fontId="62" fillId="0" borderId="0" xfId="0" applyNumberFormat="1" applyFont="1" applyAlignment="1">
      <alignment horizontal="center"/>
    </xf>
    <xf numFmtId="169" fontId="62" fillId="0" borderId="0" xfId="0" applyNumberFormat="1" applyFont="1" applyFill="1" applyBorder="1" applyAlignment="1">
      <alignment horizontal="center"/>
    </xf>
    <xf numFmtId="169" fontId="62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2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7" fontId="82" fillId="0" borderId="0" xfId="181" applyNumberFormat="1" applyFont="1"/>
    <xf numFmtId="0" fontId="83" fillId="0" borderId="0" xfId="0" applyFont="1"/>
    <xf numFmtId="171" fontId="82" fillId="0" borderId="0" xfId="0" applyNumberFormat="1" applyFont="1"/>
    <xf numFmtId="169" fontId="82" fillId="0" borderId="0" xfId="181" applyNumberFormat="1" applyFont="1"/>
    <xf numFmtId="167" fontId="83" fillId="0" borderId="0" xfId="181" applyNumberFormat="1" applyFont="1"/>
    <xf numFmtId="171" fontId="83" fillId="0" borderId="0" xfId="0" applyNumberFormat="1" applyFont="1"/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16"/>
  <sheetViews>
    <sheetView tabSelected="1" workbookViewId="0">
      <selection activeCell="P16" sqref="P16"/>
    </sheetView>
  </sheetViews>
  <sheetFormatPr defaultRowHeight="15"/>
  <cols>
    <col min="1" max="1" width="27.42578125" style="213" customWidth="1"/>
    <col min="2" max="2" width="13.5703125" style="214" customWidth="1"/>
    <col min="3" max="3" width="14.28515625" style="214" customWidth="1"/>
    <col min="4" max="5" width="9.140625" style="215"/>
    <col min="6" max="6" width="13.7109375" style="216" customWidth="1"/>
    <col min="7" max="7" width="14.7109375" style="216" customWidth="1"/>
    <col min="8" max="9" width="9.140625" style="215"/>
    <col min="10" max="10" width="15" style="214" customWidth="1"/>
    <col min="11" max="11" width="13" style="214" customWidth="1"/>
    <col min="12" max="12" width="9.140625" style="215"/>
    <col min="13" max="13" width="9.140625" style="217"/>
    <col min="14" max="16384" width="9.140625" style="218"/>
  </cols>
  <sheetData>
    <row r="2" spans="1:13" ht="15.75">
      <c r="A2" s="219" t="s">
        <v>259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15.75">
      <c r="A3" s="219" t="s">
        <v>260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>
      <c r="B4" s="217"/>
      <c r="C4" s="217"/>
      <c r="D4" s="217"/>
      <c r="E4" s="217"/>
      <c r="F4" s="220"/>
      <c r="G4" s="220"/>
      <c r="H4" s="217"/>
      <c r="I4" s="217"/>
      <c r="J4" s="217"/>
      <c r="K4" s="217"/>
      <c r="L4" s="217"/>
    </row>
    <row r="5" spans="1:13">
      <c r="A5" s="221" t="s">
        <v>261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s="226" customFormat="1" ht="12.75">
      <c r="A6" s="222" t="s">
        <v>262</v>
      </c>
      <c r="B6" s="223" t="s">
        <v>263</v>
      </c>
      <c r="C6" s="224"/>
      <c r="D6" s="224"/>
      <c r="E6" s="225"/>
      <c r="F6" s="223" t="s">
        <v>264</v>
      </c>
      <c r="G6" s="224"/>
      <c r="H6" s="224"/>
      <c r="I6" s="225"/>
      <c r="J6" s="223" t="s">
        <v>265</v>
      </c>
      <c r="K6" s="224"/>
      <c r="L6" s="224"/>
      <c r="M6" s="225"/>
    </row>
    <row r="7" spans="1:13" s="226" customFormat="1" ht="12.75">
      <c r="A7" s="227"/>
      <c r="B7" s="228" t="s">
        <v>266</v>
      </c>
      <c r="C7" s="229" t="s">
        <v>267</v>
      </c>
      <c r="D7" s="230" t="s">
        <v>268</v>
      </c>
      <c r="E7" s="231" t="s">
        <v>269</v>
      </c>
      <c r="F7" s="228" t="s">
        <v>266</v>
      </c>
      <c r="G7" s="229" t="s">
        <v>267</v>
      </c>
      <c r="H7" s="230" t="s">
        <v>268</v>
      </c>
      <c r="I7" s="231" t="s">
        <v>269</v>
      </c>
      <c r="J7" s="228" t="s">
        <v>266</v>
      </c>
      <c r="K7" s="229" t="s">
        <v>267</v>
      </c>
      <c r="L7" s="232" t="s">
        <v>268</v>
      </c>
      <c r="M7" s="231" t="s">
        <v>269</v>
      </c>
    </row>
    <row r="8" spans="1:13" s="226" customFormat="1" ht="12.75">
      <c r="A8" s="227"/>
      <c r="B8" s="233"/>
      <c r="C8" s="234" t="s">
        <v>270</v>
      </c>
      <c r="D8" s="235" t="s">
        <v>271</v>
      </c>
      <c r="E8" s="236" t="s">
        <v>272</v>
      </c>
      <c r="F8" s="233"/>
      <c r="G8" s="234" t="s">
        <v>270</v>
      </c>
      <c r="H8" s="235" t="s">
        <v>271</v>
      </c>
      <c r="I8" s="236" t="s">
        <v>272</v>
      </c>
      <c r="J8" s="233"/>
      <c r="K8" s="234" t="s">
        <v>270</v>
      </c>
      <c r="L8" s="237" t="s">
        <v>271</v>
      </c>
      <c r="M8" s="236" t="s">
        <v>272</v>
      </c>
    </row>
    <row r="9" spans="1:13" s="226" customFormat="1" ht="12.75">
      <c r="A9" s="238"/>
      <c r="B9" s="239"/>
      <c r="C9" s="240"/>
      <c r="D9" s="235" t="s">
        <v>273</v>
      </c>
      <c r="E9" s="241" t="s">
        <v>274</v>
      </c>
      <c r="F9" s="239"/>
      <c r="G9" s="240"/>
      <c r="H9" s="235" t="s">
        <v>273</v>
      </c>
      <c r="I9" s="241" t="s">
        <v>274</v>
      </c>
      <c r="J9" s="239"/>
      <c r="K9" s="240"/>
      <c r="L9" s="242" t="s">
        <v>273</v>
      </c>
      <c r="M9" s="241" t="s">
        <v>274</v>
      </c>
    </row>
    <row r="10" spans="1:13" s="247" customFormat="1" ht="11.25">
      <c r="A10" s="243">
        <v>1</v>
      </c>
      <c r="B10" s="244">
        <v>2</v>
      </c>
      <c r="C10" s="245">
        <v>3</v>
      </c>
      <c r="D10" s="245">
        <v>4</v>
      </c>
      <c r="E10" s="245">
        <v>5</v>
      </c>
      <c r="F10" s="246">
        <v>6</v>
      </c>
      <c r="G10" s="246">
        <v>7</v>
      </c>
      <c r="H10" s="246">
        <v>8</v>
      </c>
      <c r="I10" s="246">
        <v>9</v>
      </c>
      <c r="J10" s="246">
        <v>10</v>
      </c>
      <c r="K10" s="246">
        <v>11</v>
      </c>
      <c r="L10" s="246">
        <v>12</v>
      </c>
      <c r="M10" s="246">
        <v>13</v>
      </c>
    </row>
    <row r="11" spans="1:13" s="247" customFormat="1" ht="15.75">
      <c r="A11" s="248" t="s">
        <v>275</v>
      </c>
      <c r="B11" s="249">
        <f>B14+B16+B17+B22+B25+B26</f>
        <v>658817.82000000007</v>
      </c>
      <c r="C11" s="249">
        <f>C14+C16+C17+C22+C25+C26</f>
        <v>532916.41999999993</v>
      </c>
      <c r="D11" s="250">
        <f>C11/B11*100</f>
        <v>80.88980046107433</v>
      </c>
      <c r="E11" s="250">
        <f>C11/C13*100</f>
        <v>86.7826297657776</v>
      </c>
      <c r="F11" s="249">
        <f>F14+F16+F17+F22+F25+F26</f>
        <v>445362.9</v>
      </c>
      <c r="G11" s="249">
        <f>G14+G16+G17+G22+G25+G26</f>
        <v>364612.01</v>
      </c>
      <c r="H11" s="250">
        <f>G11/F11*100</f>
        <v>81.868518908961647</v>
      </c>
      <c r="I11" s="250">
        <f>G11/G13*100</f>
        <v>85.346294925245203</v>
      </c>
      <c r="J11" s="249">
        <f>J14+J16+J17+J22+J25+J26</f>
        <v>213454.91999999998</v>
      </c>
      <c r="K11" s="249">
        <f>K14+K16+K17+K22+K25+K26</f>
        <v>168304.40999999997</v>
      </c>
      <c r="L11" s="250">
        <f t="shared" ref="L11:L18" si="0">K11/J11*100</f>
        <v>78.847753895764029</v>
      </c>
      <c r="M11" s="250">
        <f>K11/K13*100</f>
        <v>90.066372842858527</v>
      </c>
    </row>
    <row r="12" spans="1:13" s="247" customFormat="1" ht="15.75">
      <c r="A12" s="248" t="s">
        <v>276</v>
      </c>
      <c r="B12" s="249">
        <f>B27+B28+B35+B38+B39+B40</f>
        <v>98297.053999999989</v>
      </c>
      <c r="C12" s="249">
        <f>C27+C28+C35+C38+C39+C40</f>
        <v>81165.478000000003</v>
      </c>
      <c r="D12" s="250">
        <f>C12/B12*100</f>
        <v>82.571628240252267</v>
      </c>
      <c r="E12" s="250">
        <f>C12/C13*100</f>
        <v>13.217370234222409</v>
      </c>
      <c r="F12" s="249">
        <f>F27+F28+F35+F38+F39+F40</f>
        <v>78104.169999999984</v>
      </c>
      <c r="G12" s="249">
        <f>G27+G28+G35+G38+G39+G40</f>
        <v>62602.797999999995</v>
      </c>
      <c r="H12" s="250">
        <f>G12/F12*100</f>
        <v>80.152952140711577</v>
      </c>
      <c r="I12" s="250">
        <f>G12/G13*100</f>
        <v>14.653705074754805</v>
      </c>
      <c r="J12" s="249">
        <f>J27+J28+J35+J38+J39+J40</f>
        <v>20201.284000000003</v>
      </c>
      <c r="K12" s="249">
        <f>K27+K28+K35+K38+K39+K40</f>
        <v>18562.679999999997</v>
      </c>
      <c r="L12" s="250">
        <f t="shared" si="0"/>
        <v>91.888614604893405</v>
      </c>
      <c r="M12" s="250">
        <f>K12/K13*100</f>
        <v>9.9336271571414745</v>
      </c>
    </row>
    <row r="13" spans="1:13" s="254" customFormat="1" ht="31.5">
      <c r="A13" s="251" t="s">
        <v>277</v>
      </c>
      <c r="B13" s="252">
        <f>B14+B16+B17+B22+B25+B26+B27+B28+B35+B38+B39+B40</f>
        <v>757114.87400000019</v>
      </c>
      <c r="C13" s="252">
        <f>C14+C16+C17+C22+C25+C26+C27+C28+C35+C38+C39+C40</f>
        <v>614081.89799999993</v>
      </c>
      <c r="D13" s="252">
        <f t="shared" ref="D13:D76" si="1">C13/B13*100</f>
        <v>81.1081540051741</v>
      </c>
      <c r="E13" s="252">
        <f>C13/C84*100</f>
        <v>33.527898901694329</v>
      </c>
      <c r="F13" s="252">
        <f>F14+F17+F22+F25+F26+F27+F28+F35+F38+F39+F40+F16</f>
        <v>523467.07</v>
      </c>
      <c r="G13" s="252">
        <f>G14+G17+G22+G25+G26+G27+G28+G35+G38+G39+G40+G16</f>
        <v>427214.80799999996</v>
      </c>
      <c r="H13" s="252">
        <f>G13/F13*100</f>
        <v>81.612546898126752</v>
      </c>
      <c r="I13" s="252">
        <f>G13/G84*100</f>
        <v>27.957780487223843</v>
      </c>
      <c r="J13" s="252">
        <f>J14+J16+J17+J22+J25+J26+J27+J28+J35+J38+J39+J40</f>
        <v>233656.20399999997</v>
      </c>
      <c r="K13" s="252">
        <f>K14+K16+K17+K22+K25+K26+K27+K28+K35+K38+K39+K40</f>
        <v>186867.08999999997</v>
      </c>
      <c r="L13" s="252">
        <f t="shared" si="0"/>
        <v>79.975231472989265</v>
      </c>
      <c r="M13" s="253">
        <f>K13/K84*100</f>
        <v>45.973044718394299</v>
      </c>
    </row>
    <row r="14" spans="1:13" s="217" customFormat="1" ht="28.5">
      <c r="A14" s="255" t="s">
        <v>278</v>
      </c>
      <c r="B14" s="256">
        <f t="shared" ref="B14:C35" si="2">F14+J14</f>
        <v>477073.41</v>
      </c>
      <c r="C14" s="256">
        <f t="shared" si="2"/>
        <v>390566.56000000006</v>
      </c>
      <c r="D14" s="256">
        <f t="shared" si="1"/>
        <v>81.867182662726918</v>
      </c>
      <c r="E14" s="256">
        <f>C14/C13*100</f>
        <v>63.601705451998214</v>
      </c>
      <c r="F14" s="256">
        <f>SUM(F15:F15)</f>
        <v>372485.6</v>
      </c>
      <c r="G14" s="256">
        <f>SUM(G15:G15)</f>
        <v>302698.59000000003</v>
      </c>
      <c r="H14" s="256">
        <f t="shared" ref="H14:H20" si="3">G14/F14*100</f>
        <v>81.264507943394335</v>
      </c>
      <c r="I14" s="256">
        <f>G14/G13*100</f>
        <v>70.853955511766813</v>
      </c>
      <c r="J14" s="256">
        <f>SUM(J15:J15)</f>
        <v>104587.81</v>
      </c>
      <c r="K14" s="256">
        <f>SUM(K15:K15)</f>
        <v>87867.97</v>
      </c>
      <c r="L14" s="256">
        <f t="shared" si="0"/>
        <v>84.013586286967865</v>
      </c>
      <c r="M14" s="256">
        <f>K14/K13*100</f>
        <v>47.021639818975089</v>
      </c>
    </row>
    <row r="15" spans="1:13" ht="30">
      <c r="A15" s="257" t="s">
        <v>279</v>
      </c>
      <c r="B15" s="258">
        <f>F15+J15</f>
        <v>477073.41</v>
      </c>
      <c r="C15" s="258">
        <f>G15+K15</f>
        <v>390566.56000000006</v>
      </c>
      <c r="D15" s="258">
        <f t="shared" si="1"/>
        <v>81.867182662726918</v>
      </c>
      <c r="E15" s="258">
        <f>C15/C13*100</f>
        <v>63.601705451998214</v>
      </c>
      <c r="F15" s="258">
        <v>372485.6</v>
      </c>
      <c r="G15" s="259">
        <v>302698.59000000003</v>
      </c>
      <c r="H15" s="259">
        <f t="shared" si="3"/>
        <v>81.264507943394335</v>
      </c>
      <c r="I15" s="258">
        <f>G15/G13*100</f>
        <v>70.853955511766813</v>
      </c>
      <c r="J15" s="259">
        <v>104587.81</v>
      </c>
      <c r="K15" s="258">
        <v>87867.97</v>
      </c>
      <c r="L15" s="259">
        <f t="shared" si="0"/>
        <v>84.013586286967865</v>
      </c>
      <c r="M15" s="258">
        <f>K15/K13*100</f>
        <v>47.021639818975089</v>
      </c>
    </row>
    <row r="16" spans="1:13" s="262" customFormat="1" ht="28.5">
      <c r="A16" s="260" t="s">
        <v>280</v>
      </c>
      <c r="B16" s="256">
        <f t="shared" si="2"/>
        <v>50619.99</v>
      </c>
      <c r="C16" s="256">
        <f t="shared" si="2"/>
        <v>44909.35</v>
      </c>
      <c r="D16" s="261">
        <f t="shared" si="1"/>
        <v>88.718607016714145</v>
      </c>
      <c r="E16" s="261">
        <f>C16/C13*100</f>
        <v>7.3132509110372776</v>
      </c>
      <c r="F16" s="261">
        <v>1998.9</v>
      </c>
      <c r="G16" s="261">
        <v>1773.42</v>
      </c>
      <c r="H16" s="256">
        <f>G16/F16*100</f>
        <v>88.719795887738258</v>
      </c>
      <c r="I16" s="256">
        <f>G16/G13*100</f>
        <v>0.41511201549923815</v>
      </c>
      <c r="J16" s="261">
        <v>48621.09</v>
      </c>
      <c r="K16" s="261">
        <v>43135.93</v>
      </c>
      <c r="L16" s="261">
        <f t="shared" si="0"/>
        <v>88.71855814009929</v>
      </c>
      <c r="M16" s="261">
        <f>K16/K13*100</f>
        <v>23.083748989723126</v>
      </c>
    </row>
    <row r="17" spans="1:14" ht="28.5">
      <c r="A17" s="263" t="s">
        <v>281</v>
      </c>
      <c r="B17" s="256">
        <f>F17+J17</f>
        <v>61461.780000000006</v>
      </c>
      <c r="C17" s="256">
        <f t="shared" si="2"/>
        <v>52667.68</v>
      </c>
      <c r="D17" s="256">
        <f t="shared" si="1"/>
        <v>85.691758357795678</v>
      </c>
      <c r="E17" s="256">
        <f>C17/C13*100</f>
        <v>8.5766540540493192</v>
      </c>
      <c r="F17" s="256">
        <f>SUM(F18:F21)</f>
        <v>61136.200000000004</v>
      </c>
      <c r="G17" s="256">
        <f>SUM(G18:G21)</f>
        <v>52368.6</v>
      </c>
      <c r="H17" s="256">
        <f>G17/F17*100</f>
        <v>85.658905852833499</v>
      </c>
      <c r="I17" s="256">
        <f>G17/G13*100</f>
        <v>12.258142512700545</v>
      </c>
      <c r="J17" s="264">
        <f>SUM(J18:J20)</f>
        <v>325.58</v>
      </c>
      <c r="K17" s="265">
        <f>SUM(K18:K20)</f>
        <v>299.08</v>
      </c>
      <c r="L17" s="265">
        <f t="shared" si="0"/>
        <v>91.860679402911728</v>
      </c>
      <c r="M17" s="265">
        <f>K17/K13*100</f>
        <v>0.16004958390479568</v>
      </c>
    </row>
    <row r="18" spans="1:14" ht="30">
      <c r="A18" s="257" t="s">
        <v>282</v>
      </c>
      <c r="B18" s="258">
        <f>F18+J18</f>
        <v>622.57999999999993</v>
      </c>
      <c r="C18" s="266">
        <f t="shared" si="2"/>
        <v>598.19000000000005</v>
      </c>
      <c r="D18" s="266">
        <f t="shared" si="1"/>
        <v>96.082431173503821</v>
      </c>
      <c r="E18" s="266">
        <f>C18/C13*100</f>
        <v>9.7412088183716522E-2</v>
      </c>
      <c r="F18" s="258">
        <v>297</v>
      </c>
      <c r="G18" s="267">
        <v>299.11</v>
      </c>
      <c r="H18" s="268">
        <f t="shared" si="3"/>
        <v>100.7104377104377</v>
      </c>
      <c r="I18" s="266">
        <f>G18/G13*100</f>
        <v>7.0013958879440355E-2</v>
      </c>
      <c r="J18" s="269">
        <v>325.58</v>
      </c>
      <c r="K18" s="266">
        <v>299.08</v>
      </c>
      <c r="L18" s="270">
        <f t="shared" si="0"/>
        <v>91.860679402911728</v>
      </c>
      <c r="M18" s="266">
        <f>K18/K13*100</f>
        <v>0.16004958390479568</v>
      </c>
    </row>
    <row r="19" spans="1:14">
      <c r="A19" s="257" t="s">
        <v>283</v>
      </c>
      <c r="B19" s="258">
        <f>F19+J19</f>
        <v>25177.3</v>
      </c>
      <c r="C19" s="271">
        <f>G19+K19</f>
        <v>22433.5</v>
      </c>
      <c r="D19" s="258">
        <f>C19/B19*100</f>
        <v>89.102087991961014</v>
      </c>
      <c r="E19" s="266">
        <f>C19/C13*100</f>
        <v>3.6531772183911535</v>
      </c>
      <c r="F19" s="258">
        <v>25177.3</v>
      </c>
      <c r="G19" s="267">
        <v>22433.5</v>
      </c>
      <c r="H19" s="269">
        <f>G19/F19*100</f>
        <v>89.102087991961014</v>
      </c>
      <c r="I19" s="266">
        <f>G19/G13*100</f>
        <v>5.2511054345288519</v>
      </c>
      <c r="J19" s="269"/>
      <c r="K19" s="269"/>
      <c r="L19" s="269"/>
      <c r="M19" s="266"/>
    </row>
    <row r="20" spans="1:14" ht="30">
      <c r="A20" s="257" t="s">
        <v>284</v>
      </c>
      <c r="B20" s="258">
        <f t="shared" si="2"/>
        <v>35599.300000000003</v>
      </c>
      <c r="C20" s="258">
        <f t="shared" si="2"/>
        <v>29579.84</v>
      </c>
      <c r="D20" s="258">
        <f t="shared" si="1"/>
        <v>83.091072015460981</v>
      </c>
      <c r="E20" s="258">
        <f>C20/C13*100</f>
        <v>4.8169210159652032</v>
      </c>
      <c r="F20" s="258">
        <v>35599.300000000003</v>
      </c>
      <c r="G20" s="268">
        <v>29579.84</v>
      </c>
      <c r="H20" s="259">
        <f t="shared" si="3"/>
        <v>83.091072015460981</v>
      </c>
      <c r="I20" s="258">
        <f>G20/G13*100</f>
        <v>6.9238798482846597</v>
      </c>
      <c r="J20" s="259"/>
      <c r="K20" s="259"/>
      <c r="L20" s="272"/>
      <c r="M20" s="273"/>
    </row>
    <row r="21" spans="1:14" ht="45">
      <c r="A21" s="257" t="s">
        <v>285</v>
      </c>
      <c r="B21" s="258">
        <f>F21+J21</f>
        <v>62.6</v>
      </c>
      <c r="C21" s="258">
        <f>G21+K21</f>
        <v>56.15</v>
      </c>
      <c r="D21" s="258">
        <f>C21/B21*100</f>
        <v>89.696485623003184</v>
      </c>
      <c r="E21" s="258">
        <f>C21/C13*100</f>
        <v>9.1437315092456947E-3</v>
      </c>
      <c r="F21" s="258">
        <v>62.6</v>
      </c>
      <c r="G21" s="268">
        <v>56.15</v>
      </c>
      <c r="H21" s="259">
        <f>G21/F21*100</f>
        <v>89.696485623003184</v>
      </c>
      <c r="I21" s="258">
        <f>G21/G13*100</f>
        <v>1.3143271007591106E-2</v>
      </c>
      <c r="J21" s="259"/>
      <c r="K21" s="259"/>
      <c r="L21" s="272"/>
      <c r="M21" s="273"/>
    </row>
    <row r="22" spans="1:14">
      <c r="A22" s="263" t="s">
        <v>286</v>
      </c>
      <c r="B22" s="256">
        <f>F22+J22</f>
        <v>59563.040000000001</v>
      </c>
      <c r="C22" s="256">
        <f>G22+K22</f>
        <v>36762.43</v>
      </c>
      <c r="D22" s="256">
        <f t="shared" si="1"/>
        <v>61.720204341484255</v>
      </c>
      <c r="E22" s="256">
        <f>C22/C13*100</f>
        <v>5.9865679349499414</v>
      </c>
      <c r="F22" s="256">
        <f>F23+F24</f>
        <v>0</v>
      </c>
      <c r="G22" s="256">
        <f>G23+G24</f>
        <v>0</v>
      </c>
      <c r="H22" s="256"/>
      <c r="I22" s="256">
        <f>G22/G13*100</f>
        <v>0</v>
      </c>
      <c r="J22" s="256">
        <f>J23+J24</f>
        <v>59563.040000000001</v>
      </c>
      <c r="K22" s="261">
        <f>K23+K24</f>
        <v>36762.43</v>
      </c>
      <c r="L22" s="261">
        <f t="shared" ref="L22:L42" si="4">K22/J22*100</f>
        <v>61.720204341484255</v>
      </c>
      <c r="M22" s="256">
        <f>K22/K13*100</f>
        <v>19.673036060014638</v>
      </c>
      <c r="N22" s="217"/>
    </row>
    <row r="23" spans="1:14">
      <c r="A23" s="257" t="s">
        <v>287</v>
      </c>
      <c r="B23" s="258">
        <f t="shared" si="2"/>
        <v>46550.04</v>
      </c>
      <c r="C23" s="258">
        <f t="shared" si="2"/>
        <v>27805.97</v>
      </c>
      <c r="D23" s="274">
        <f t="shared" si="1"/>
        <v>59.733503988396144</v>
      </c>
      <c r="E23" s="258">
        <f>C23/C13*100</f>
        <v>4.5280556372954681</v>
      </c>
      <c r="F23" s="259">
        <v>0</v>
      </c>
      <c r="G23" s="272"/>
      <c r="H23" s="259"/>
      <c r="I23" s="258"/>
      <c r="J23" s="259">
        <v>46550.04</v>
      </c>
      <c r="K23" s="258">
        <v>27805.97</v>
      </c>
      <c r="L23" s="259">
        <f t="shared" si="4"/>
        <v>59.733503988396144</v>
      </c>
      <c r="M23" s="258">
        <f>K23/K13*100</f>
        <v>14.880078669818214</v>
      </c>
      <c r="N23" s="217"/>
    </row>
    <row r="24" spans="1:14" ht="30">
      <c r="A24" s="257" t="s">
        <v>288</v>
      </c>
      <c r="B24" s="258">
        <f t="shared" si="2"/>
        <v>13013</v>
      </c>
      <c r="C24" s="258">
        <f t="shared" si="2"/>
        <v>8956.4599999999991</v>
      </c>
      <c r="D24" s="274">
        <f t="shared" si="1"/>
        <v>68.827019134711435</v>
      </c>
      <c r="E24" s="258">
        <f>C24/C13*100</f>
        <v>1.4585122976544735</v>
      </c>
      <c r="F24" s="259">
        <v>0</v>
      </c>
      <c r="G24" s="272"/>
      <c r="H24" s="259"/>
      <c r="I24" s="258"/>
      <c r="J24" s="259">
        <v>13013</v>
      </c>
      <c r="K24" s="258">
        <v>8956.4599999999991</v>
      </c>
      <c r="L24" s="259">
        <f t="shared" si="4"/>
        <v>68.827019134711435</v>
      </c>
      <c r="M24" s="258">
        <f>K24/K13*100</f>
        <v>4.7929573901964231</v>
      </c>
      <c r="N24" s="217"/>
    </row>
    <row r="25" spans="1:14" ht="28.5">
      <c r="A25" s="263" t="s">
        <v>289</v>
      </c>
      <c r="B25" s="256">
        <f t="shared" si="2"/>
        <v>10099.6</v>
      </c>
      <c r="C25" s="261">
        <f t="shared" si="2"/>
        <v>8010.2</v>
      </c>
      <c r="D25" s="275">
        <f t="shared" si="1"/>
        <v>79.31205196245395</v>
      </c>
      <c r="E25" s="256">
        <f>C25/C13*100</f>
        <v>1.3044188447971479</v>
      </c>
      <c r="F25" s="256">
        <v>9742.2000000000007</v>
      </c>
      <c r="G25" s="256">
        <v>7771.2</v>
      </c>
      <c r="H25" s="256">
        <f t="shared" ref="H25:H34" si="5">G25/F25*100</f>
        <v>79.76843012871835</v>
      </c>
      <c r="I25" s="256">
        <f>G25/G13*100</f>
        <v>1.8190380704219411</v>
      </c>
      <c r="J25" s="256">
        <v>357.4</v>
      </c>
      <c r="K25" s="256">
        <v>239</v>
      </c>
      <c r="L25" s="256">
        <f t="shared" si="4"/>
        <v>66.871852266368208</v>
      </c>
      <c r="M25" s="256">
        <f>K25/K13*100</f>
        <v>0.12789839024089261</v>
      </c>
    </row>
    <row r="26" spans="1:14" ht="71.25">
      <c r="A26" s="263" t="s">
        <v>290</v>
      </c>
      <c r="B26" s="256">
        <f t="shared" si="2"/>
        <v>0</v>
      </c>
      <c r="C26" s="264">
        <f t="shared" si="2"/>
        <v>0.2</v>
      </c>
      <c r="D26" s="275" t="e">
        <f>C26/B26*100</f>
        <v>#DIV/0!</v>
      </c>
      <c r="E26" s="256">
        <f>C26/C13*100</f>
        <v>3.256894571414317E-5</v>
      </c>
      <c r="F26" s="264">
        <v>0</v>
      </c>
      <c r="G26" s="276">
        <v>0.2</v>
      </c>
      <c r="H26" s="256" t="e">
        <f>G26/F26*100</f>
        <v>#DIV/0!</v>
      </c>
      <c r="I26" s="256">
        <f>G26/G13*100</f>
        <v>4.6814856661054698E-5</v>
      </c>
      <c r="J26" s="256">
        <v>0</v>
      </c>
      <c r="K26" s="256">
        <v>0</v>
      </c>
      <c r="L26" s="256" t="e">
        <f t="shared" si="4"/>
        <v>#DIV/0!</v>
      </c>
      <c r="M26" s="256">
        <f>K26/K13*100</f>
        <v>0</v>
      </c>
    </row>
    <row r="27" spans="1:14" ht="42.75">
      <c r="A27" s="263" t="s">
        <v>291</v>
      </c>
      <c r="B27" s="256">
        <f t="shared" si="2"/>
        <v>57542.343999999997</v>
      </c>
      <c r="C27" s="261">
        <f t="shared" si="2"/>
        <v>43709.399999999994</v>
      </c>
      <c r="D27" s="275">
        <f t="shared" si="1"/>
        <v>75.960409259657553</v>
      </c>
      <c r="E27" s="256">
        <f>C27/C13*100</f>
        <v>7.1178453789888465</v>
      </c>
      <c r="F27" s="256">
        <v>56069.09</v>
      </c>
      <c r="G27" s="256">
        <v>42282.06</v>
      </c>
      <c r="H27" s="256">
        <f t="shared" si="5"/>
        <v>75.410640693472999</v>
      </c>
      <c r="I27" s="256">
        <f>G27/G13*100</f>
        <v>9.8971428911705708</v>
      </c>
      <c r="J27" s="256">
        <v>1473.2539999999999</v>
      </c>
      <c r="K27" s="256">
        <v>1427.34</v>
      </c>
      <c r="L27" s="256">
        <f>K27/J27*100</f>
        <v>96.883497346689708</v>
      </c>
      <c r="M27" s="256">
        <f>K27/K13*100</f>
        <v>0.76382631098927067</v>
      </c>
    </row>
    <row r="28" spans="1:14" ht="71.25">
      <c r="A28" s="263" t="s">
        <v>292</v>
      </c>
      <c r="B28" s="256">
        <f>SUM(B29:B34)</f>
        <v>29722.550000000003</v>
      </c>
      <c r="C28" s="256">
        <f>SUM(C29:C34)</f>
        <v>27733.670000000002</v>
      </c>
      <c r="D28" s="275">
        <f t="shared" si="1"/>
        <v>93.308514915442984</v>
      </c>
      <c r="E28" s="256">
        <f>C28/C13*100</f>
        <v>4.5162819634198046</v>
      </c>
      <c r="F28" s="256">
        <f>SUM(F29:F34)</f>
        <v>14898.970000000001</v>
      </c>
      <c r="G28" s="256">
        <f>SUM(G29:G34)</f>
        <v>14089.73</v>
      </c>
      <c r="H28" s="256">
        <f>G28/F28*100</f>
        <v>94.568483593161119</v>
      </c>
      <c r="I28" s="256">
        <f>G28/G13*100</f>
        <v>3.2980434517148103</v>
      </c>
      <c r="J28" s="256">
        <f>SUM(J29:J34)</f>
        <v>14831.98</v>
      </c>
      <c r="K28" s="256">
        <f>SUM(K29:K34)</f>
        <v>13643.939999999999</v>
      </c>
      <c r="L28" s="256">
        <f>K28/J28*100</f>
        <v>91.990010774016682</v>
      </c>
      <c r="M28" s="256">
        <f>K28/K13*100</f>
        <v>7.3014140692189313</v>
      </c>
    </row>
    <row r="29" spans="1:14" s="280" customFormat="1" ht="45">
      <c r="A29" s="277" t="s">
        <v>293</v>
      </c>
      <c r="B29" s="258">
        <f>F29+J29-8.4</f>
        <v>-3.0000000000001137E-2</v>
      </c>
      <c r="C29" s="258">
        <f>G29+K29</f>
        <v>0</v>
      </c>
      <c r="D29" s="258">
        <f t="shared" si="1"/>
        <v>0</v>
      </c>
      <c r="E29" s="258">
        <f>C29/C12*100</f>
        <v>0</v>
      </c>
      <c r="F29" s="258">
        <v>8.3699999999999992</v>
      </c>
      <c r="G29" s="258">
        <v>0</v>
      </c>
      <c r="H29" s="259">
        <f>G29/F29*100</f>
        <v>0</v>
      </c>
      <c r="I29" s="258">
        <f>G29/G13*100</f>
        <v>0</v>
      </c>
      <c r="J29" s="278"/>
      <c r="K29" s="278"/>
      <c r="L29" s="279"/>
      <c r="M29" s="279"/>
    </row>
    <row r="30" spans="1:14" ht="30">
      <c r="A30" s="257" t="s">
        <v>294</v>
      </c>
      <c r="B30" s="258">
        <f t="shared" si="2"/>
        <v>24354.86</v>
      </c>
      <c r="C30" s="258">
        <f t="shared" si="2"/>
        <v>22908.92</v>
      </c>
      <c r="D30" s="258">
        <f t="shared" si="1"/>
        <v>94.063033004500937</v>
      </c>
      <c r="E30" s="258">
        <f>C30/C13*100</f>
        <v>3.7305968592482435</v>
      </c>
      <c r="F30" s="258">
        <v>13928.6</v>
      </c>
      <c r="G30" s="259">
        <v>13253.16</v>
      </c>
      <c r="H30" s="259">
        <f t="shared" si="5"/>
        <v>95.150697126775114</v>
      </c>
      <c r="I30" s="258">
        <f>G30/G13*100</f>
        <v>3.1022239285301181</v>
      </c>
      <c r="J30" s="259">
        <v>10426.26</v>
      </c>
      <c r="K30" s="258">
        <v>9655.76</v>
      </c>
      <c r="L30" s="259">
        <f t="shared" si="4"/>
        <v>92.610005888976488</v>
      </c>
      <c r="M30" s="258">
        <f>K30/K13*100</f>
        <v>5.167180588085361</v>
      </c>
    </row>
    <row r="31" spans="1:14" ht="45">
      <c r="A31" s="257" t="s">
        <v>295</v>
      </c>
      <c r="B31" s="258">
        <f t="shared" si="2"/>
        <v>367.09</v>
      </c>
      <c r="C31" s="258">
        <f t="shared" si="2"/>
        <v>309.63</v>
      </c>
      <c r="D31" s="258">
        <f t="shared" si="1"/>
        <v>84.347162821106551</v>
      </c>
      <c r="E31" s="258">
        <f>C31/C13*100</f>
        <v>5.0421613307350746E-2</v>
      </c>
      <c r="F31" s="259">
        <v>22</v>
      </c>
      <c r="G31" s="258">
        <v>18.329999999999998</v>
      </c>
      <c r="H31" s="259">
        <f t="shared" si="5"/>
        <v>83.318181818181813</v>
      </c>
      <c r="I31" s="258">
        <f>G31/G13*100</f>
        <v>4.2905816129856621E-3</v>
      </c>
      <c r="J31" s="258">
        <v>345.09</v>
      </c>
      <c r="K31" s="266">
        <v>291.3</v>
      </c>
      <c r="L31" s="270">
        <f t="shared" si="4"/>
        <v>84.412761888203093</v>
      </c>
      <c r="M31" s="266">
        <f>K31/K13*100</f>
        <v>0.15588619697561515</v>
      </c>
    </row>
    <row r="32" spans="1:14" ht="60">
      <c r="A32" s="257" t="s">
        <v>296</v>
      </c>
      <c r="B32" s="258">
        <f>F32+J32</f>
        <v>3104.2</v>
      </c>
      <c r="C32" s="258">
        <f>G32+K32</f>
        <v>2756.24</v>
      </c>
      <c r="D32" s="258">
        <f>C32/B32*100</f>
        <v>88.790670704207201</v>
      </c>
      <c r="E32" s="258">
        <f>C32/C13*100</f>
        <v>0.44883915467574981</v>
      </c>
      <c r="F32" s="272"/>
      <c r="G32" s="273"/>
      <c r="H32" s="259"/>
      <c r="I32" s="258"/>
      <c r="J32" s="258">
        <v>3104.2</v>
      </c>
      <c r="K32" s="258">
        <v>2756.24</v>
      </c>
      <c r="L32" s="270">
        <f t="shared" si="4"/>
        <v>88.790670704207201</v>
      </c>
      <c r="M32" s="266">
        <f>K32/K13*100</f>
        <v>1.4749734691111207</v>
      </c>
    </row>
    <row r="33" spans="1:16" ht="30">
      <c r="A33" s="257" t="s">
        <v>297</v>
      </c>
      <c r="B33" s="258">
        <f t="shared" si="2"/>
        <v>92.93</v>
      </c>
      <c r="C33" s="258">
        <f t="shared" si="2"/>
        <v>92.93</v>
      </c>
      <c r="D33" s="258">
        <f t="shared" si="1"/>
        <v>100</v>
      </c>
      <c r="E33" s="258">
        <f>C33/C13*100</f>
        <v>1.5133160626076624E-2</v>
      </c>
      <c r="F33" s="272"/>
      <c r="G33" s="272"/>
      <c r="H33" s="259"/>
      <c r="I33" s="258"/>
      <c r="J33" s="259">
        <v>92.93</v>
      </c>
      <c r="K33" s="259">
        <v>92.93</v>
      </c>
      <c r="L33" s="259">
        <f t="shared" si="4"/>
        <v>100</v>
      </c>
      <c r="M33" s="258">
        <f>K33/K13*100</f>
        <v>4.973053307567428E-2</v>
      </c>
    </row>
    <row r="34" spans="1:16" ht="30">
      <c r="A34" s="257" t="s">
        <v>298</v>
      </c>
      <c r="B34" s="258">
        <f t="shared" si="2"/>
        <v>1803.5</v>
      </c>
      <c r="C34" s="258">
        <f t="shared" si="2"/>
        <v>1665.95</v>
      </c>
      <c r="D34" s="258">
        <f t="shared" si="1"/>
        <v>92.37316329359578</v>
      </c>
      <c r="E34" s="258">
        <f>C34/C13*100</f>
        <v>0.27129117556238408</v>
      </c>
      <c r="F34" s="281">
        <v>940</v>
      </c>
      <c r="G34" s="281">
        <v>818.24</v>
      </c>
      <c r="H34" s="259">
        <f t="shared" si="5"/>
        <v>87.0468085106383</v>
      </c>
      <c r="I34" s="258">
        <f>G34/G13*100</f>
        <v>0.19152894157170697</v>
      </c>
      <c r="J34" s="259">
        <v>863.5</v>
      </c>
      <c r="K34" s="259">
        <v>847.71</v>
      </c>
      <c r="L34" s="259">
        <f t="shared" si="4"/>
        <v>98.171395483497406</v>
      </c>
      <c r="M34" s="258">
        <f>K34/K13*100</f>
        <v>0.45364328197115938</v>
      </c>
    </row>
    <row r="35" spans="1:16" ht="42.75">
      <c r="A35" s="263" t="s">
        <v>299</v>
      </c>
      <c r="B35" s="256">
        <f t="shared" si="2"/>
        <v>4381.53</v>
      </c>
      <c r="C35" s="256">
        <f t="shared" si="2"/>
        <v>4041.99</v>
      </c>
      <c r="D35" s="256">
        <f t="shared" si="1"/>
        <v>92.250652169447662</v>
      </c>
      <c r="E35" s="256">
        <f>C35/C13*100</f>
        <v>0.65821676443554766</v>
      </c>
      <c r="F35" s="256">
        <f>F36+F37</f>
        <v>1399.51</v>
      </c>
      <c r="G35" s="256">
        <f>G36+G37</f>
        <v>1419.83</v>
      </c>
      <c r="H35" s="256">
        <f>G35/F35*100</f>
        <v>101.45193674929082</v>
      </c>
      <c r="I35" s="256">
        <f>G35/G13*100</f>
        <v>0.3323456896653264</v>
      </c>
      <c r="J35" s="256">
        <f>J36+J37</f>
        <v>2982.02</v>
      </c>
      <c r="K35" s="256">
        <f>K36+K37</f>
        <v>2622.16</v>
      </c>
      <c r="L35" s="256">
        <f t="shared" si="4"/>
        <v>87.932341164713847</v>
      </c>
      <c r="M35" s="256">
        <f>K35/K13*100</f>
        <v>1.403221937046272</v>
      </c>
    </row>
    <row r="36" spans="1:16" ht="30">
      <c r="A36" s="257" t="s">
        <v>300</v>
      </c>
      <c r="B36" s="258">
        <f t="shared" ref="B36:C44" si="6">F36+J36</f>
        <v>627</v>
      </c>
      <c r="C36" s="258">
        <f t="shared" si="6"/>
        <v>418.19</v>
      </c>
      <c r="D36" s="258">
        <f>C36/B36*100</f>
        <v>66.696969696969703</v>
      </c>
      <c r="E36" s="258">
        <f>C36/C13*100</f>
        <v>6.810003704098766E-2</v>
      </c>
      <c r="F36" s="259">
        <v>127</v>
      </c>
      <c r="G36" s="259">
        <v>77</v>
      </c>
      <c r="H36" s="259">
        <f>G36/F36*100</f>
        <v>60.629921259842526</v>
      </c>
      <c r="I36" s="258">
        <f>G36/G13*100</f>
        <v>1.8023719814506057E-2</v>
      </c>
      <c r="J36" s="258">
        <v>500</v>
      </c>
      <c r="K36" s="258">
        <v>341.19</v>
      </c>
      <c r="L36" s="259">
        <f t="shared" si="4"/>
        <v>68.238</v>
      </c>
      <c r="M36" s="258">
        <f>K36/K13*100</f>
        <v>0.18258431701376635</v>
      </c>
    </row>
    <row r="37" spans="1:16" ht="60">
      <c r="A37" s="257" t="s">
        <v>301</v>
      </c>
      <c r="B37" s="258">
        <f t="shared" si="6"/>
        <v>3754.5299999999997</v>
      </c>
      <c r="C37" s="258">
        <f t="shared" si="6"/>
        <v>3623.7999999999997</v>
      </c>
      <c r="D37" s="258">
        <f>C37/B37*100</f>
        <v>96.518072834682371</v>
      </c>
      <c r="E37" s="258">
        <f>C37/C13*100</f>
        <v>0.59011672739456</v>
      </c>
      <c r="F37" s="259">
        <v>1272.51</v>
      </c>
      <c r="G37" s="259">
        <v>1342.83</v>
      </c>
      <c r="H37" s="259">
        <f>G37/F37*100</f>
        <v>105.52608623900794</v>
      </c>
      <c r="I37" s="258">
        <f>G37/G13*100</f>
        <v>0.31432196985082034</v>
      </c>
      <c r="J37" s="258">
        <v>2482.02</v>
      </c>
      <c r="K37" s="258">
        <v>2280.9699999999998</v>
      </c>
      <c r="L37" s="259">
        <f t="shared" si="4"/>
        <v>91.899742951305782</v>
      </c>
      <c r="M37" s="258">
        <f>K37/K13*100</f>
        <v>1.2206376200325055</v>
      </c>
    </row>
    <row r="38" spans="1:16" s="262" customFormat="1" ht="42.75">
      <c r="A38" s="263" t="s">
        <v>302</v>
      </c>
      <c r="B38" s="256">
        <f t="shared" si="6"/>
        <v>989</v>
      </c>
      <c r="C38" s="256">
        <f t="shared" si="6"/>
        <v>728.94799999999998</v>
      </c>
      <c r="D38" s="256">
        <f>C38/B38*100</f>
        <v>73.705561172901923</v>
      </c>
      <c r="E38" s="256">
        <f>C38/C13*100</f>
        <v>0.11870533920216617</v>
      </c>
      <c r="F38" s="256">
        <v>989</v>
      </c>
      <c r="G38" s="256">
        <v>728.94799999999998</v>
      </c>
      <c r="H38" s="256">
        <f>G38/F38*100</f>
        <v>73.705561172901923</v>
      </c>
      <c r="I38" s="256">
        <f>G38/G13*100</f>
        <v>0.17062798066681248</v>
      </c>
      <c r="J38" s="256"/>
      <c r="K38" s="256"/>
      <c r="L38" s="282"/>
      <c r="M38" s="282"/>
    </row>
    <row r="39" spans="1:16" ht="28.5">
      <c r="A39" s="263" t="s">
        <v>303</v>
      </c>
      <c r="B39" s="256">
        <f t="shared" si="6"/>
        <v>5073.7299999999996</v>
      </c>
      <c r="C39" s="256">
        <f t="shared" si="6"/>
        <v>4365.88</v>
      </c>
      <c r="D39" s="256">
        <f t="shared" si="1"/>
        <v>86.048725493867437</v>
      </c>
      <c r="E39" s="256">
        <f>C39/C13*100</f>
        <v>0.71096054357231686</v>
      </c>
      <c r="F39" s="256">
        <v>4594.8999999999996</v>
      </c>
      <c r="G39" s="256">
        <v>3858.19</v>
      </c>
      <c r="H39" s="256">
        <f t="shared" ref="H39:H48" si="7">G39/F39*100</f>
        <v>83.966789266360536</v>
      </c>
      <c r="I39" s="256">
        <f>G39/G13*100</f>
        <v>0.90310305910557309</v>
      </c>
      <c r="J39" s="256">
        <v>478.83</v>
      </c>
      <c r="K39" s="256">
        <v>507.69</v>
      </c>
      <c r="L39" s="256">
        <f t="shared" si="4"/>
        <v>106.02719127874194</v>
      </c>
      <c r="M39" s="265">
        <f>K39/K13*100</f>
        <v>0.27168507841589445</v>
      </c>
    </row>
    <row r="40" spans="1:16" ht="28.5">
      <c r="A40" s="263" t="s">
        <v>304</v>
      </c>
      <c r="B40" s="256">
        <f t="shared" si="6"/>
        <v>587.9</v>
      </c>
      <c r="C40" s="256">
        <f>G40+K40</f>
        <v>585.59</v>
      </c>
      <c r="D40" s="256">
        <f t="shared" si="1"/>
        <v>99.607076033339013</v>
      </c>
      <c r="E40" s="256">
        <f>C40/C13*100</f>
        <v>9.5360244603725497E-2</v>
      </c>
      <c r="F40" s="256">
        <v>152.69999999999999</v>
      </c>
      <c r="G40" s="283">
        <v>224.04</v>
      </c>
      <c r="H40" s="256">
        <f t="shared" si="7"/>
        <v>146.71905697445973</v>
      </c>
      <c r="I40" s="256">
        <f>G40/G13*100</f>
        <v>5.2442002431713465E-2</v>
      </c>
      <c r="J40" s="256">
        <v>435.2</v>
      </c>
      <c r="K40" s="265">
        <v>361.55</v>
      </c>
      <c r="L40" s="256">
        <f t="shared" si="4"/>
        <v>83.07674632352942</v>
      </c>
      <c r="M40" s="265">
        <f>K40/K13*100</f>
        <v>0.19347976147110765</v>
      </c>
    </row>
    <row r="41" spans="1:16" s="254" customFormat="1" ht="47.25">
      <c r="A41" s="251" t="s">
        <v>305</v>
      </c>
      <c r="B41" s="252">
        <f t="shared" si="6"/>
        <v>1691474.196</v>
      </c>
      <c r="C41" s="252">
        <f t="shared" si="6"/>
        <v>1235072.49</v>
      </c>
      <c r="D41" s="252">
        <f t="shared" si="1"/>
        <v>73.017518855487168</v>
      </c>
      <c r="E41" s="252">
        <f>C41/C84*100</f>
        <v>67.433001552154352</v>
      </c>
      <c r="F41" s="252">
        <f>F42+F68+F45</f>
        <v>1462577.446</v>
      </c>
      <c r="G41" s="252">
        <f>G42+G68+G45</f>
        <v>1110176.56</v>
      </c>
      <c r="H41" s="252">
        <f t="shared" si="7"/>
        <v>75.905488836589114</v>
      </c>
      <c r="I41" s="252">
        <f>G41/G84*100</f>
        <v>72.652145911902238</v>
      </c>
      <c r="J41" s="252">
        <f>J42+J68+J45</f>
        <v>228896.75</v>
      </c>
      <c r="K41" s="252">
        <f>K42+K68+K45</f>
        <v>124895.93</v>
      </c>
      <c r="L41" s="252">
        <f t="shared" si="4"/>
        <v>54.564309017056814</v>
      </c>
      <c r="M41" s="253">
        <f>K41/K84*100</f>
        <v>30.726898861835139</v>
      </c>
      <c r="N41" s="284"/>
      <c r="O41" s="284"/>
    </row>
    <row r="42" spans="1:16">
      <c r="A42" s="263" t="s">
        <v>306</v>
      </c>
      <c r="B42" s="256">
        <f t="shared" si="6"/>
        <v>171325.30000000002</v>
      </c>
      <c r="C42" s="256">
        <f t="shared" si="6"/>
        <v>150027.16999999998</v>
      </c>
      <c r="D42" s="256">
        <f t="shared" si="1"/>
        <v>87.568601951959209</v>
      </c>
      <c r="E42" s="256">
        <f>C42/C41*100</f>
        <v>12.147235989362857</v>
      </c>
      <c r="F42" s="256">
        <f>F43+F44</f>
        <v>139570.70000000001</v>
      </c>
      <c r="G42" s="256">
        <f>G43+G44</f>
        <v>123565</v>
      </c>
      <c r="H42" s="256">
        <f>G42/F42*100</f>
        <v>88.532191928535127</v>
      </c>
      <c r="I42" s="256">
        <f>G42/G41*100</f>
        <v>11.130211576436093</v>
      </c>
      <c r="J42" s="256">
        <f>J43+J44</f>
        <v>31754.6</v>
      </c>
      <c r="K42" s="256">
        <f>K43+K44</f>
        <v>26462.17</v>
      </c>
      <c r="L42" s="256">
        <f t="shared" si="4"/>
        <v>83.333343830500155</v>
      </c>
      <c r="M42" s="256">
        <f>K42/K41*100</f>
        <v>21.187375761564049</v>
      </c>
    </row>
    <row r="43" spans="1:16" ht="30">
      <c r="A43" s="257" t="s">
        <v>307</v>
      </c>
      <c r="B43" s="258">
        <f t="shared" si="6"/>
        <v>44751</v>
      </c>
      <c r="C43" s="258">
        <f t="shared" si="6"/>
        <v>37292.17</v>
      </c>
      <c r="D43" s="258">
        <f>C43/B43*100</f>
        <v>83.332595919644248</v>
      </c>
      <c r="E43" s="258">
        <f>C43/C41*100</f>
        <v>3.0194316772451142</v>
      </c>
      <c r="F43" s="285">
        <v>12996.4</v>
      </c>
      <c r="G43" s="285">
        <v>10830</v>
      </c>
      <c r="H43" s="258">
        <f>G43/F43*100</f>
        <v>83.330768520513374</v>
      </c>
      <c r="I43" s="258">
        <f>G43/G41*100</f>
        <v>0.97552050639584753</v>
      </c>
      <c r="J43" s="258">
        <v>31754.6</v>
      </c>
      <c r="K43" s="258">
        <v>26462.17</v>
      </c>
      <c r="L43" s="285">
        <f>K43/J43*100</f>
        <v>83.333343830500155</v>
      </c>
      <c r="M43" s="258">
        <f>K43/K41*100</f>
        <v>21.187375761564049</v>
      </c>
      <c r="N43" s="286"/>
    </row>
    <row r="44" spans="1:16" s="288" customFormat="1" ht="60">
      <c r="A44" s="287" t="s">
        <v>308</v>
      </c>
      <c r="B44" s="258">
        <f t="shared" si="6"/>
        <v>126574.3</v>
      </c>
      <c r="C44" s="258">
        <f t="shared" si="6"/>
        <v>112735</v>
      </c>
      <c r="D44" s="258">
        <f>C44/B44*100</f>
        <v>89.066263846610255</v>
      </c>
      <c r="E44" s="258">
        <f>C44/C41*100</f>
        <v>9.1278043121177443</v>
      </c>
      <c r="F44" s="258">
        <v>126574.3</v>
      </c>
      <c r="G44" s="258">
        <v>112735</v>
      </c>
      <c r="H44" s="258">
        <f>G44/F44*100</f>
        <v>89.066263846610255</v>
      </c>
      <c r="I44" s="258">
        <f>G44/G41*100</f>
        <v>10.154691070040247</v>
      </c>
      <c r="J44" s="258"/>
      <c r="K44" s="258"/>
      <c r="L44" s="285"/>
      <c r="M44" s="258"/>
    </row>
    <row r="45" spans="1:16">
      <c r="A45" s="263" t="s">
        <v>309</v>
      </c>
      <c r="B45" s="256">
        <f>SUM(B46:B67)</f>
        <v>402759.79599999997</v>
      </c>
      <c r="C45" s="256">
        <f>SUM(C46:C67)</f>
        <v>213065.19500000001</v>
      </c>
      <c r="D45" s="256">
        <f>C45/B45*100</f>
        <v>52.901306713344354</v>
      </c>
      <c r="E45" s="256">
        <f>C45/C41*100</f>
        <v>17.251229925783548</v>
      </c>
      <c r="F45" s="256">
        <f>SUM(F46:F67)</f>
        <v>209431.24600000001</v>
      </c>
      <c r="G45" s="256">
        <f>SUM(G46:G67)</f>
        <v>117498.815</v>
      </c>
      <c r="H45" s="256">
        <f t="shared" si="7"/>
        <v>56.103765433358497</v>
      </c>
      <c r="I45" s="256">
        <f>G45/G41*100</f>
        <v>10.583795337923545</v>
      </c>
      <c r="J45" s="256">
        <f>SUM(J46:J64)</f>
        <v>193328.55000000002</v>
      </c>
      <c r="K45" s="256">
        <f>SUM(K46:K64)</f>
        <v>95566.37999999999</v>
      </c>
      <c r="L45" s="256">
        <f>K45/J45*100</f>
        <v>49.432109225461005</v>
      </c>
      <c r="M45" s="256">
        <f>K45/K41*100</f>
        <v>76.516808834363133</v>
      </c>
      <c r="N45" s="289"/>
      <c r="O45" s="289"/>
    </row>
    <row r="46" spans="1:16" s="294" customFormat="1" ht="285">
      <c r="A46" s="290" t="s">
        <v>310</v>
      </c>
      <c r="B46" s="291">
        <f t="shared" ref="B46:C71" si="8">F46+J46</f>
        <v>313.7</v>
      </c>
      <c r="C46" s="291">
        <f>G46+K46</f>
        <v>85</v>
      </c>
      <c r="D46" s="291">
        <f t="shared" si="1"/>
        <v>27.09595154606312</v>
      </c>
      <c r="E46" s="291">
        <f>C46/C41*100</f>
        <v>6.8821871338094502E-3</v>
      </c>
      <c r="F46" s="258">
        <v>313.7</v>
      </c>
      <c r="G46" s="258">
        <v>85</v>
      </c>
      <c r="H46" s="291">
        <f t="shared" si="7"/>
        <v>27.09595154606312</v>
      </c>
      <c r="I46" s="291">
        <f>G46/G41*100</f>
        <v>7.6564398008907696E-3</v>
      </c>
      <c r="J46" s="291"/>
      <c r="K46" s="291"/>
      <c r="L46" s="291"/>
      <c r="M46" s="291">
        <f>K46/K41*100</f>
        <v>0</v>
      </c>
      <c r="N46" s="292"/>
      <c r="O46" s="292"/>
      <c r="P46" s="293"/>
    </row>
    <row r="47" spans="1:16" s="294" customFormat="1" ht="45">
      <c r="A47" s="277" t="s">
        <v>311</v>
      </c>
      <c r="B47" s="291">
        <f>F47+J47</f>
        <v>35449.800000000003</v>
      </c>
      <c r="C47" s="291">
        <f t="shared" si="8"/>
        <v>34426.11</v>
      </c>
      <c r="D47" s="291">
        <f t="shared" si="1"/>
        <v>97.112282720918017</v>
      </c>
      <c r="E47" s="291">
        <f>C47/C41*100</f>
        <v>2.787375662460104</v>
      </c>
      <c r="F47" s="295">
        <v>15000</v>
      </c>
      <c r="G47" s="295">
        <v>14847.4</v>
      </c>
      <c r="H47" s="291">
        <f t="shared" si="7"/>
        <v>98.98266666666666</v>
      </c>
      <c r="I47" s="291">
        <f>G47/G41*100</f>
        <v>1.3373908741146543</v>
      </c>
      <c r="J47" s="291">
        <v>20449.8</v>
      </c>
      <c r="K47" s="291">
        <v>19578.71</v>
      </c>
      <c r="L47" s="291">
        <f t="shared" ref="L47:L54" si="9">K47/J47*100</f>
        <v>95.740349538870788</v>
      </c>
      <c r="M47" s="291">
        <f>K47/K41*100</f>
        <v>15.67601922656727</v>
      </c>
      <c r="N47" s="293"/>
    </row>
    <row r="48" spans="1:16" s="294" customFormat="1" ht="75">
      <c r="A48" s="296" t="s">
        <v>312</v>
      </c>
      <c r="B48" s="291">
        <f t="shared" si="8"/>
        <v>1612</v>
      </c>
      <c r="C48" s="291">
        <f t="shared" si="8"/>
        <v>1608.94</v>
      </c>
      <c r="D48" s="291">
        <f>C48/B48*100</f>
        <v>99.810173697270471</v>
      </c>
      <c r="E48" s="291">
        <f>C48/C41*100</f>
        <v>0.13027089608319267</v>
      </c>
      <c r="F48" s="258"/>
      <c r="G48" s="258"/>
      <c r="H48" s="291" t="e">
        <f t="shared" si="7"/>
        <v>#DIV/0!</v>
      </c>
      <c r="I48" s="291">
        <f>G48/G41*100</f>
        <v>0</v>
      </c>
      <c r="J48" s="258">
        <v>1612</v>
      </c>
      <c r="K48" s="291">
        <v>1608.94</v>
      </c>
      <c r="L48" s="291">
        <f t="shared" si="9"/>
        <v>99.810173697270471</v>
      </c>
      <c r="M48" s="291">
        <f>K48/K41*100</f>
        <v>1.2882245242098764</v>
      </c>
      <c r="N48" s="297"/>
    </row>
    <row r="49" spans="1:16" s="294" customFormat="1" ht="90">
      <c r="A49" s="296" t="s">
        <v>313</v>
      </c>
      <c r="B49" s="291">
        <f t="shared" si="8"/>
        <v>54080.5</v>
      </c>
      <c r="C49" s="291">
        <f>G49+K49</f>
        <v>0</v>
      </c>
      <c r="D49" s="291">
        <f t="shared" si="1"/>
        <v>0</v>
      </c>
      <c r="E49" s="291">
        <f>C49/C41*100</f>
        <v>0</v>
      </c>
      <c r="F49" s="258">
        <v>30400.6</v>
      </c>
      <c r="G49" s="258">
        <v>0</v>
      </c>
      <c r="H49" s="291">
        <f>G49/F49*100</f>
        <v>0</v>
      </c>
      <c r="I49" s="291">
        <f>G49/G41*100</f>
        <v>0</v>
      </c>
      <c r="J49" s="258">
        <v>23679.9</v>
      </c>
      <c r="K49" s="258">
        <v>0</v>
      </c>
      <c r="L49" s="258">
        <f t="shared" si="9"/>
        <v>0</v>
      </c>
      <c r="M49" s="258">
        <f>K49/K41*100</f>
        <v>0</v>
      </c>
      <c r="N49" s="298"/>
      <c r="P49" s="293"/>
    </row>
    <row r="50" spans="1:16" s="294" customFormat="1" ht="120">
      <c r="A50" s="296" t="s">
        <v>314</v>
      </c>
      <c r="B50" s="291">
        <f>F50+J50</f>
        <v>0</v>
      </c>
      <c r="C50" s="291">
        <f>G50+K50</f>
        <v>0</v>
      </c>
      <c r="D50" s="291" t="e">
        <f t="shared" si="1"/>
        <v>#DIV/0!</v>
      </c>
      <c r="E50" s="291">
        <f>C50/C43*100</f>
        <v>0</v>
      </c>
      <c r="F50" s="258"/>
      <c r="G50" s="258"/>
      <c r="H50" s="291"/>
      <c r="I50" s="291"/>
      <c r="J50" s="258">
        <v>0</v>
      </c>
      <c r="K50" s="258">
        <v>0</v>
      </c>
      <c r="L50" s="258" t="e">
        <f>K50/J50*100</f>
        <v>#DIV/0!</v>
      </c>
      <c r="M50" s="258">
        <f>K50/K41*100</f>
        <v>0</v>
      </c>
      <c r="N50" s="299"/>
      <c r="O50" s="299"/>
    </row>
    <row r="51" spans="1:16" s="294" customFormat="1" ht="150">
      <c r="A51" s="300" t="s">
        <v>315</v>
      </c>
      <c r="B51" s="291">
        <f t="shared" si="8"/>
        <v>4959.5560000000005</v>
      </c>
      <c r="C51" s="291">
        <f t="shared" si="8"/>
        <v>4225.1850000000004</v>
      </c>
      <c r="D51" s="291">
        <f t="shared" si="1"/>
        <v>85.192807581969035</v>
      </c>
      <c r="E51" s="291">
        <f>C51/C41*100</f>
        <v>0.34210016288193745</v>
      </c>
      <c r="F51" s="258">
        <v>2822.9760000000001</v>
      </c>
      <c r="G51" s="258">
        <v>2489.2150000000001</v>
      </c>
      <c r="H51" s="291">
        <f>G51/F51*100</f>
        <v>88.176980604865221</v>
      </c>
      <c r="I51" s="291">
        <f>G51/G41*100</f>
        <v>0.22421793881146254</v>
      </c>
      <c r="J51" s="258">
        <v>2136.58</v>
      </c>
      <c r="K51" s="258">
        <v>1735.97</v>
      </c>
      <c r="L51" s="291">
        <f t="shared" si="9"/>
        <v>81.249941495286862</v>
      </c>
      <c r="M51" s="291">
        <f>K51/K41*100</f>
        <v>1.3899332027873128</v>
      </c>
      <c r="N51" s="301"/>
      <c r="O51" s="302"/>
    </row>
    <row r="52" spans="1:16" s="294" customFormat="1" ht="150">
      <c r="A52" s="300" t="s">
        <v>316</v>
      </c>
      <c r="B52" s="291">
        <f t="shared" si="8"/>
        <v>187.9</v>
      </c>
      <c r="C52" s="291">
        <f t="shared" si="8"/>
        <v>187.9</v>
      </c>
      <c r="D52" s="291">
        <f t="shared" si="1"/>
        <v>100</v>
      </c>
      <c r="E52" s="291">
        <f>C52/C42*100</f>
        <v>0.12524398080694318</v>
      </c>
      <c r="F52" s="258">
        <v>47.5</v>
      </c>
      <c r="G52" s="258">
        <v>47.5</v>
      </c>
      <c r="H52" s="291">
        <f>G52/F52*100</f>
        <v>100</v>
      </c>
      <c r="I52" s="291"/>
      <c r="J52" s="258">
        <v>140.4</v>
      </c>
      <c r="K52" s="258">
        <v>140.4</v>
      </c>
      <c r="L52" s="291"/>
      <c r="M52" s="291"/>
      <c r="N52" s="301"/>
      <c r="O52" s="302"/>
    </row>
    <row r="53" spans="1:16" s="294" customFormat="1" ht="120">
      <c r="A53" s="296" t="s">
        <v>317</v>
      </c>
      <c r="B53" s="291">
        <f t="shared" si="8"/>
        <v>0</v>
      </c>
      <c r="C53" s="291">
        <f>G53+K53</f>
        <v>0</v>
      </c>
      <c r="D53" s="291" t="e">
        <f>C53/B53*100</f>
        <v>#DIV/0!</v>
      </c>
      <c r="E53" s="291">
        <f>C53/C40*100</f>
        <v>0</v>
      </c>
      <c r="F53" s="258"/>
      <c r="G53" s="258"/>
      <c r="H53" s="291"/>
      <c r="I53" s="291"/>
      <c r="J53" s="258"/>
      <c r="K53" s="258">
        <v>0</v>
      </c>
      <c r="L53" s="291" t="e">
        <f t="shared" si="9"/>
        <v>#DIV/0!</v>
      </c>
      <c r="M53" s="291">
        <f>K53/K41*100</f>
        <v>0</v>
      </c>
    </row>
    <row r="54" spans="1:16" s="294" customFormat="1" ht="105">
      <c r="A54" s="296" t="s">
        <v>318</v>
      </c>
      <c r="B54" s="291">
        <f t="shared" si="8"/>
        <v>81741.8</v>
      </c>
      <c r="C54" s="291">
        <f t="shared" si="8"/>
        <v>62023.35</v>
      </c>
      <c r="D54" s="291">
        <f>C54/B54*100</f>
        <v>75.877152203646119</v>
      </c>
      <c r="E54" s="291">
        <f>C54/C41*100</f>
        <v>5.02183883959718</v>
      </c>
      <c r="F54" s="258">
        <v>81741.8</v>
      </c>
      <c r="G54" s="258">
        <v>62023.35</v>
      </c>
      <c r="H54" s="291">
        <f t="shared" ref="H54:H68" si="10">G54/F54*100</f>
        <v>75.877152203646119</v>
      </c>
      <c r="I54" s="291">
        <f>G54/G41*100</f>
        <v>5.5868005355832766</v>
      </c>
      <c r="J54" s="258"/>
      <c r="K54" s="258"/>
      <c r="L54" s="291" t="e">
        <f t="shared" si="9"/>
        <v>#DIV/0!</v>
      </c>
      <c r="M54" s="291">
        <f>K54/K41*100</f>
        <v>0</v>
      </c>
    </row>
    <row r="55" spans="1:16" s="294" customFormat="1" ht="120">
      <c r="A55" s="296" t="s">
        <v>319</v>
      </c>
      <c r="B55" s="291">
        <f t="shared" si="8"/>
        <v>53176.1</v>
      </c>
      <c r="C55" s="291">
        <f t="shared" si="8"/>
        <v>26588.05</v>
      </c>
      <c r="D55" s="291">
        <f>C55/B55*100</f>
        <v>50</v>
      </c>
      <c r="E55" s="291"/>
      <c r="F55" s="258">
        <v>53176.1</v>
      </c>
      <c r="G55" s="258">
        <v>26588.05</v>
      </c>
      <c r="H55" s="291">
        <f t="shared" si="10"/>
        <v>50</v>
      </c>
      <c r="I55" s="291"/>
      <c r="J55" s="258"/>
      <c r="K55" s="258"/>
      <c r="L55" s="291"/>
      <c r="M55" s="291"/>
    </row>
    <row r="56" spans="1:16" s="294" customFormat="1" ht="165">
      <c r="A56" s="296" t="s">
        <v>320</v>
      </c>
      <c r="B56" s="291">
        <f t="shared" si="8"/>
        <v>5084.1000000000004</v>
      </c>
      <c r="C56" s="291">
        <f t="shared" si="8"/>
        <v>5084.1000000000004</v>
      </c>
      <c r="D56" s="291">
        <f t="shared" si="1"/>
        <v>100</v>
      </c>
      <c r="E56" s="291">
        <f>C56/C41*100</f>
        <v>0.41164385420000732</v>
      </c>
      <c r="F56" s="258">
        <v>5084.1000000000004</v>
      </c>
      <c r="G56" s="258">
        <v>5084.1000000000004</v>
      </c>
      <c r="H56" s="291">
        <f t="shared" si="10"/>
        <v>100</v>
      </c>
      <c r="I56" s="291">
        <f>G56/G41*100</f>
        <v>0.45795418343186778</v>
      </c>
      <c r="J56" s="258"/>
      <c r="K56" s="258"/>
      <c r="L56" s="291"/>
      <c r="M56" s="291">
        <f>K56/K41*100</f>
        <v>0</v>
      </c>
    </row>
    <row r="57" spans="1:16" s="294" customFormat="1" ht="120">
      <c r="A57" s="296" t="s">
        <v>321</v>
      </c>
      <c r="B57" s="291">
        <f>F57+J57</f>
        <v>36852.61</v>
      </c>
      <c r="C57" s="291">
        <f t="shared" si="8"/>
        <v>36852.57</v>
      </c>
      <c r="D57" s="291">
        <f t="shared" si="1"/>
        <v>99.999891459519418</v>
      </c>
      <c r="E57" s="291">
        <f>C57/C41*100</f>
        <v>2.9838386247272015</v>
      </c>
      <c r="F57" s="258">
        <v>0</v>
      </c>
      <c r="G57" s="258">
        <v>0</v>
      </c>
      <c r="H57" s="291" t="e">
        <f>G57/F57*100</f>
        <v>#DIV/0!</v>
      </c>
      <c r="I57" s="291"/>
      <c r="J57" s="258">
        <v>36852.61</v>
      </c>
      <c r="K57" s="258">
        <v>36852.57</v>
      </c>
      <c r="L57" s="291">
        <f t="shared" ref="L57:L71" si="11">K57/J57*100</f>
        <v>99.999891459519418</v>
      </c>
      <c r="M57" s="291">
        <f>K57/K41*100</f>
        <v>29.506622033239992</v>
      </c>
      <c r="N57" s="297"/>
      <c r="O57" s="297"/>
    </row>
    <row r="58" spans="1:16" s="294" customFormat="1" ht="90">
      <c r="A58" s="300" t="s">
        <v>322</v>
      </c>
      <c r="B58" s="291">
        <f>F58+J58</f>
        <v>1644.8</v>
      </c>
      <c r="C58" s="291">
        <f>G58+K58</f>
        <v>1644.8</v>
      </c>
      <c r="D58" s="291">
        <f t="shared" si="1"/>
        <v>100</v>
      </c>
      <c r="E58" s="291">
        <f>C58/C41*100</f>
        <v>0.13317436938458566</v>
      </c>
      <c r="F58" s="258">
        <v>751.9</v>
      </c>
      <c r="G58" s="258">
        <v>751.9</v>
      </c>
      <c r="H58" s="291">
        <f t="shared" si="10"/>
        <v>100</v>
      </c>
      <c r="I58" s="291">
        <f>G58/G41*100</f>
        <v>6.7727965721056105E-2</v>
      </c>
      <c r="J58" s="258">
        <v>892.9</v>
      </c>
      <c r="K58" s="258">
        <v>892.9</v>
      </c>
      <c r="L58" s="291">
        <f t="shared" si="11"/>
        <v>100</v>
      </c>
      <c r="M58" s="291">
        <f>K58/K41*100</f>
        <v>0.71491520980707701</v>
      </c>
    </row>
    <row r="59" spans="1:16" s="294" customFormat="1" ht="105">
      <c r="A59" s="296" t="s">
        <v>323</v>
      </c>
      <c r="B59" s="291">
        <f t="shared" si="8"/>
        <v>24026</v>
      </c>
      <c r="C59" s="291">
        <f t="shared" si="8"/>
        <v>0</v>
      </c>
      <c r="D59" s="291">
        <f t="shared" si="1"/>
        <v>0</v>
      </c>
      <c r="E59" s="291">
        <f t="shared" ref="E59:E66" si="12">C59/C41*100</f>
        <v>0</v>
      </c>
      <c r="F59" s="258">
        <v>11720</v>
      </c>
      <c r="G59" s="258"/>
      <c r="H59" s="291">
        <f t="shared" si="10"/>
        <v>0</v>
      </c>
      <c r="I59" s="291">
        <f t="shared" ref="I59:I64" si="13">G59/G41*100</f>
        <v>0</v>
      </c>
      <c r="J59" s="258">
        <v>12306</v>
      </c>
      <c r="K59" s="258">
        <v>0</v>
      </c>
      <c r="L59" s="291">
        <f t="shared" si="11"/>
        <v>0</v>
      </c>
      <c r="M59" s="291">
        <f t="shared" ref="M59:M64" si="14">K59/K41*100</f>
        <v>0</v>
      </c>
      <c r="N59" s="303"/>
      <c r="O59" s="297"/>
    </row>
    <row r="60" spans="1:16" s="294" customFormat="1" ht="120">
      <c r="A60" s="296" t="s">
        <v>324</v>
      </c>
      <c r="B60" s="291">
        <f t="shared" si="8"/>
        <v>72036.5</v>
      </c>
      <c r="C60" s="291">
        <f t="shared" si="8"/>
        <v>24593.03</v>
      </c>
      <c r="D60" s="291">
        <f t="shared" si="1"/>
        <v>34.139679190410419</v>
      </c>
      <c r="E60" s="291">
        <f t="shared" si="12"/>
        <v>16.392384126155282</v>
      </c>
      <c r="F60" s="258"/>
      <c r="G60" s="258"/>
      <c r="H60" s="291" t="e">
        <f t="shared" si="10"/>
        <v>#DIV/0!</v>
      </c>
      <c r="I60" s="291">
        <f t="shared" si="13"/>
        <v>0</v>
      </c>
      <c r="J60" s="258">
        <v>72036.5</v>
      </c>
      <c r="K60" s="258">
        <v>24593.03</v>
      </c>
      <c r="L60" s="291">
        <f t="shared" si="11"/>
        <v>34.139679190410419</v>
      </c>
      <c r="M60" s="291">
        <f t="shared" si="14"/>
        <v>92.936558112958991</v>
      </c>
      <c r="N60" s="297"/>
      <c r="O60" s="297"/>
      <c r="P60" s="293"/>
    </row>
    <row r="61" spans="1:16" s="294" customFormat="1" ht="75">
      <c r="A61" s="296" t="s">
        <v>325</v>
      </c>
      <c r="B61" s="291">
        <f t="shared" si="8"/>
        <v>82.3</v>
      </c>
      <c r="C61" s="291">
        <f t="shared" si="8"/>
        <v>82.3</v>
      </c>
      <c r="D61" s="291">
        <f t="shared" si="1"/>
        <v>100</v>
      </c>
      <c r="E61" s="291">
        <f t="shared" si="12"/>
        <v>0.22068975873487653</v>
      </c>
      <c r="F61" s="258">
        <v>82.3</v>
      </c>
      <c r="G61" s="258">
        <v>82.3</v>
      </c>
      <c r="H61" s="291">
        <f t="shared" si="10"/>
        <v>100</v>
      </c>
      <c r="I61" s="291">
        <f t="shared" si="13"/>
        <v>0.75992613111726681</v>
      </c>
      <c r="J61" s="258"/>
      <c r="K61" s="258"/>
      <c r="L61" s="291" t="e">
        <f t="shared" si="11"/>
        <v>#DIV/0!</v>
      </c>
      <c r="M61" s="291">
        <f t="shared" si="14"/>
        <v>0</v>
      </c>
      <c r="N61" s="297"/>
      <c r="O61" s="297"/>
      <c r="P61" s="301"/>
    </row>
    <row r="62" spans="1:16" s="294" customFormat="1" ht="120">
      <c r="A62" s="296" t="s">
        <v>326</v>
      </c>
      <c r="B62" s="291">
        <f t="shared" si="8"/>
        <v>167.73</v>
      </c>
      <c r="C62" s="291">
        <f t="shared" si="8"/>
        <v>167.73</v>
      </c>
      <c r="D62" s="291">
        <f t="shared" si="1"/>
        <v>100</v>
      </c>
      <c r="E62" s="291">
        <f t="shared" si="12"/>
        <v>0.148782543132124</v>
      </c>
      <c r="F62" s="258"/>
      <c r="G62" s="258"/>
      <c r="H62" s="291" t="e">
        <f t="shared" si="10"/>
        <v>#DIV/0!</v>
      </c>
      <c r="I62" s="291">
        <f t="shared" si="13"/>
        <v>0</v>
      </c>
      <c r="J62" s="258">
        <v>167.73</v>
      </c>
      <c r="K62" s="258">
        <v>167.73</v>
      </c>
      <c r="L62" s="291">
        <f t="shared" si="11"/>
        <v>100</v>
      </c>
      <c r="M62" s="291" t="e">
        <f t="shared" si="14"/>
        <v>#DIV/0!</v>
      </c>
      <c r="N62" s="297"/>
      <c r="O62" s="297"/>
    </row>
    <row r="63" spans="1:16" s="294" customFormat="1" ht="105">
      <c r="A63" s="296" t="s">
        <v>327</v>
      </c>
      <c r="B63" s="291">
        <f t="shared" si="8"/>
        <v>19546.13</v>
      </c>
      <c r="C63" s="291">
        <f t="shared" si="8"/>
        <v>6488.13</v>
      </c>
      <c r="D63" s="291">
        <f t="shared" si="1"/>
        <v>33.193936600237492</v>
      </c>
      <c r="E63" s="291">
        <f t="shared" si="12"/>
        <v>3.0451383671556491</v>
      </c>
      <c r="F63" s="258"/>
      <c r="G63" s="258"/>
      <c r="H63" s="291" t="e">
        <f t="shared" si="10"/>
        <v>#DIV/0!</v>
      </c>
      <c r="I63" s="291">
        <f t="shared" si="13"/>
        <v>0</v>
      </c>
      <c r="J63" s="258">
        <v>19546.13</v>
      </c>
      <c r="K63" s="258">
        <v>6488.13</v>
      </c>
      <c r="L63" s="291">
        <f t="shared" si="11"/>
        <v>33.193936600237492</v>
      </c>
      <c r="M63" s="291">
        <f t="shared" si="14"/>
        <v>6.7891344215402949</v>
      </c>
      <c r="N63" s="297"/>
      <c r="O63" s="297"/>
    </row>
    <row r="64" spans="1:16" s="294" customFormat="1" ht="105">
      <c r="A64" s="296" t="s">
        <v>328</v>
      </c>
      <c r="B64" s="291">
        <f t="shared" si="8"/>
        <v>9008</v>
      </c>
      <c r="C64" s="291">
        <f t="shared" si="8"/>
        <v>9008</v>
      </c>
      <c r="D64" s="291">
        <f t="shared" si="1"/>
        <v>100</v>
      </c>
      <c r="E64" s="291">
        <f t="shared" si="12"/>
        <v>10597.647058823528</v>
      </c>
      <c r="F64" s="258">
        <v>5500</v>
      </c>
      <c r="G64" s="258">
        <v>5500</v>
      </c>
      <c r="H64" s="291">
        <f t="shared" si="10"/>
        <v>100</v>
      </c>
      <c r="I64" s="291">
        <f t="shared" si="13"/>
        <v>6470.5882352941171</v>
      </c>
      <c r="J64" s="258">
        <v>3508</v>
      </c>
      <c r="K64" s="258">
        <v>3508</v>
      </c>
      <c r="L64" s="291">
        <f t="shared" si="11"/>
        <v>100</v>
      </c>
      <c r="M64" s="291" t="e">
        <f t="shared" si="14"/>
        <v>#DIV/0!</v>
      </c>
      <c r="N64" s="297"/>
      <c r="O64" s="297"/>
    </row>
    <row r="65" spans="1:16" s="294" customFormat="1" ht="165">
      <c r="A65" s="296" t="s">
        <v>329</v>
      </c>
      <c r="B65" s="291">
        <f t="shared" si="8"/>
        <v>1770.7</v>
      </c>
      <c r="C65" s="291">
        <f t="shared" si="8"/>
        <v>0</v>
      </c>
      <c r="D65" s="291">
        <f t="shared" si="1"/>
        <v>0</v>
      </c>
      <c r="E65" s="291">
        <f t="shared" si="12"/>
        <v>0</v>
      </c>
      <c r="F65" s="258">
        <v>1770.7</v>
      </c>
      <c r="G65" s="258"/>
      <c r="H65" s="291">
        <f t="shared" si="10"/>
        <v>0</v>
      </c>
      <c r="I65" s="291"/>
      <c r="J65" s="258"/>
      <c r="K65" s="258"/>
      <c r="L65" s="291"/>
      <c r="M65" s="291"/>
      <c r="N65" s="297"/>
      <c r="O65" s="297"/>
    </row>
    <row r="66" spans="1:16" s="294" customFormat="1" ht="135">
      <c r="A66" s="296" t="s">
        <v>330</v>
      </c>
      <c r="B66" s="291">
        <f>F66+J66</f>
        <v>519.57000000000005</v>
      </c>
      <c r="C66" s="291">
        <f t="shared" si="8"/>
        <v>0</v>
      </c>
      <c r="D66" s="291">
        <f t="shared" si="1"/>
        <v>0</v>
      </c>
      <c r="E66" s="291">
        <f t="shared" si="12"/>
        <v>0</v>
      </c>
      <c r="F66" s="258">
        <v>519.57000000000005</v>
      </c>
      <c r="G66" s="258"/>
      <c r="H66" s="291">
        <f>G66/F66*100</f>
        <v>0</v>
      </c>
      <c r="I66" s="291"/>
      <c r="J66" s="258"/>
      <c r="K66" s="258"/>
      <c r="L66" s="291"/>
      <c r="M66" s="291"/>
      <c r="N66" s="297"/>
      <c r="O66" s="297"/>
    </row>
    <row r="67" spans="1:16" s="294" customFormat="1" ht="165">
      <c r="A67" s="296" t="s">
        <v>331</v>
      </c>
      <c r="B67" s="291">
        <f>F67+J67</f>
        <v>500</v>
      </c>
      <c r="C67" s="291">
        <f t="shared" si="8"/>
        <v>0</v>
      </c>
      <c r="D67" s="291">
        <f t="shared" si="1"/>
        <v>0</v>
      </c>
      <c r="E67" s="291"/>
      <c r="F67" s="258">
        <v>500</v>
      </c>
      <c r="G67" s="258"/>
      <c r="H67" s="291">
        <f>G67/F67*100</f>
        <v>0</v>
      </c>
      <c r="I67" s="291"/>
      <c r="J67" s="258"/>
      <c r="K67" s="258"/>
      <c r="L67" s="291"/>
      <c r="M67" s="291"/>
      <c r="N67" s="297"/>
      <c r="O67" s="297"/>
    </row>
    <row r="68" spans="1:16" s="262" customFormat="1">
      <c r="A68" s="263" t="s">
        <v>332</v>
      </c>
      <c r="B68" s="256">
        <f t="shared" si="8"/>
        <v>1117389.1000000001</v>
      </c>
      <c r="C68" s="256">
        <f t="shared" si="8"/>
        <v>871980.12500000012</v>
      </c>
      <c r="D68" s="256">
        <f t="shared" si="1"/>
        <v>78.037285758380861</v>
      </c>
      <c r="E68" s="256">
        <f>C68/C41*100</f>
        <v>70.601534084853597</v>
      </c>
      <c r="F68" s="256">
        <f>F69+F70+F74+F75+F76+F73</f>
        <v>1113575.5</v>
      </c>
      <c r="G68" s="256">
        <f>G69+G70+G74+G75+G76+G73</f>
        <v>869112.74500000011</v>
      </c>
      <c r="H68" s="256">
        <f t="shared" si="10"/>
        <v>78.047042611839075</v>
      </c>
      <c r="I68" s="256">
        <f>G68/G41*100</f>
        <v>78.285993085640371</v>
      </c>
      <c r="J68" s="256">
        <f>J69+J70</f>
        <v>3813.6</v>
      </c>
      <c r="K68" s="256">
        <f>K69+K70</f>
        <v>2867.3799999999997</v>
      </c>
      <c r="L68" s="256">
        <f t="shared" si="11"/>
        <v>75.188273547304377</v>
      </c>
      <c r="M68" s="256">
        <f>K68/K41*100</f>
        <v>2.2958154040728149</v>
      </c>
      <c r="N68" s="289"/>
      <c r="O68" s="289"/>
      <c r="P68" s="218"/>
    </row>
    <row r="69" spans="1:16" s="294" customFormat="1" ht="75">
      <c r="A69" s="277" t="s">
        <v>333</v>
      </c>
      <c r="B69" s="291">
        <f t="shared" si="8"/>
        <v>3255.9</v>
      </c>
      <c r="C69" s="291">
        <f t="shared" si="8"/>
        <v>2363.1799999999998</v>
      </c>
      <c r="D69" s="291">
        <f t="shared" si="1"/>
        <v>72.581467489787769</v>
      </c>
      <c r="E69" s="291">
        <f>C69/C41*100</f>
        <v>0.19133937636324488</v>
      </c>
      <c r="F69" s="304"/>
      <c r="G69" s="304"/>
      <c r="H69" s="305"/>
      <c r="I69" s="291">
        <f>G69/G41*100</f>
        <v>0</v>
      </c>
      <c r="J69" s="291">
        <v>3255.9</v>
      </c>
      <c r="K69" s="291">
        <v>2363.1799999999998</v>
      </c>
      <c r="L69" s="291">
        <f t="shared" si="11"/>
        <v>72.581467489787769</v>
      </c>
      <c r="M69" s="291">
        <f>K69/K41*100</f>
        <v>1.892119302846778</v>
      </c>
    </row>
    <row r="70" spans="1:16" s="308" customFormat="1" ht="57">
      <c r="A70" s="306" t="s">
        <v>334</v>
      </c>
      <c r="B70" s="307">
        <f t="shared" si="8"/>
        <v>35838.199999999997</v>
      </c>
      <c r="C70" s="307">
        <f t="shared" si="8"/>
        <v>20977.945</v>
      </c>
      <c r="D70" s="307">
        <f t="shared" si="1"/>
        <v>58.535152435111137</v>
      </c>
      <c r="E70" s="307">
        <f>C70/C41*100</f>
        <v>1.6985193314442619</v>
      </c>
      <c r="F70" s="307">
        <f>F71+F72</f>
        <v>35280.5</v>
      </c>
      <c r="G70" s="307">
        <f>G71+G72</f>
        <v>20473.744999999999</v>
      </c>
      <c r="H70" s="307">
        <f t="shared" ref="H70:H77" si="15">G70/F70*100</f>
        <v>58.031334589929273</v>
      </c>
      <c r="I70" s="307">
        <f>G70/G41*100</f>
        <v>1.8441881893092749</v>
      </c>
      <c r="J70" s="307">
        <f>J71+J72+J73</f>
        <v>557.69999999999993</v>
      </c>
      <c r="K70" s="307">
        <f>K71+K72+K73</f>
        <v>504.2</v>
      </c>
      <c r="L70" s="307">
        <f t="shared" si="11"/>
        <v>90.407028868567338</v>
      </c>
      <c r="M70" s="307">
        <f>K70/K41*100</f>
        <v>0.40369610122603677</v>
      </c>
    </row>
    <row r="71" spans="1:16" s="310" customFormat="1">
      <c r="A71" s="309" t="s">
        <v>335</v>
      </c>
      <c r="B71" s="305">
        <f t="shared" si="8"/>
        <v>8432.2000000000007</v>
      </c>
      <c r="C71" s="305">
        <f t="shared" si="8"/>
        <v>6847.1449999999995</v>
      </c>
      <c r="D71" s="305">
        <f t="shared" si="1"/>
        <v>81.202355257228234</v>
      </c>
      <c r="E71" s="305">
        <f>C71/C41*100</f>
        <v>0.55439215555679655</v>
      </c>
      <c r="F71" s="305">
        <v>7874.5</v>
      </c>
      <c r="G71" s="305">
        <v>6342.9449999999997</v>
      </c>
      <c r="H71" s="305">
        <f t="shared" si="15"/>
        <v>80.550447647469682</v>
      </c>
      <c r="I71" s="305">
        <f>G71/G41*100</f>
        <v>0.57134560650424826</v>
      </c>
      <c r="J71" s="305">
        <f>559.8-2.1</f>
        <v>557.69999999999993</v>
      </c>
      <c r="K71" s="305">
        <v>504.2</v>
      </c>
      <c r="L71" s="291">
        <f t="shared" si="11"/>
        <v>90.407028868567338</v>
      </c>
      <c r="M71" s="291">
        <f>K71/K41*100</f>
        <v>0.40369610122603677</v>
      </c>
    </row>
    <row r="72" spans="1:16" s="310" customFormat="1" ht="60">
      <c r="A72" s="309" t="s">
        <v>336</v>
      </c>
      <c r="B72" s="305">
        <f t="shared" ref="B72:C77" si="16">F72+J72</f>
        <v>27406</v>
      </c>
      <c r="C72" s="305">
        <f t="shared" si="16"/>
        <v>14130.8</v>
      </c>
      <c r="D72" s="305">
        <f t="shared" si="1"/>
        <v>51.560972049916074</v>
      </c>
      <c r="E72" s="305">
        <f>C72/C41*100</f>
        <v>1.1441271758874656</v>
      </c>
      <c r="F72" s="305">
        <v>27406</v>
      </c>
      <c r="G72" s="305">
        <v>14130.8</v>
      </c>
      <c r="H72" s="305">
        <f t="shared" si="15"/>
        <v>51.560972049916074</v>
      </c>
      <c r="I72" s="305">
        <f>G72/G41*100</f>
        <v>1.2728425828050269</v>
      </c>
      <c r="J72" s="305">
        <v>0</v>
      </c>
      <c r="K72" s="305"/>
      <c r="L72" s="291"/>
      <c r="M72" s="291"/>
    </row>
    <row r="73" spans="1:16" s="294" customFormat="1" ht="60">
      <c r="A73" s="277" t="s">
        <v>337</v>
      </c>
      <c r="B73" s="291">
        <f t="shared" si="16"/>
        <v>69033.7</v>
      </c>
      <c r="C73" s="291">
        <f t="shared" si="16"/>
        <v>57029.9</v>
      </c>
      <c r="D73" s="291">
        <f t="shared" si="1"/>
        <v>82.61168096161731</v>
      </c>
      <c r="E73" s="291">
        <f>C73/C41*100</f>
        <v>4.6175346355581119</v>
      </c>
      <c r="F73" s="291">
        <v>69033.7</v>
      </c>
      <c r="G73" s="291">
        <v>57029.9</v>
      </c>
      <c r="H73" s="291">
        <f t="shared" si="15"/>
        <v>82.61168096161731</v>
      </c>
      <c r="I73" s="291">
        <f>G73/G41*100</f>
        <v>5.137011720009653</v>
      </c>
      <c r="J73" s="291">
        <v>0</v>
      </c>
      <c r="K73" s="291"/>
      <c r="L73" s="304"/>
      <c r="M73" s="304"/>
    </row>
    <row r="74" spans="1:16" s="294" customFormat="1" ht="94.5">
      <c r="A74" s="311" t="s">
        <v>338</v>
      </c>
      <c r="B74" s="291">
        <f t="shared" si="16"/>
        <v>234.3</v>
      </c>
      <c r="C74" s="291">
        <f t="shared" si="16"/>
        <v>234.3</v>
      </c>
      <c r="D74" s="291">
        <f t="shared" si="1"/>
        <v>100</v>
      </c>
      <c r="E74" s="291">
        <f>C74/C41*100</f>
        <v>1.8970546417077107E-2</v>
      </c>
      <c r="F74" s="291">
        <v>234.3</v>
      </c>
      <c r="G74" s="291">
        <v>234.3</v>
      </c>
      <c r="H74" s="291">
        <f t="shared" si="15"/>
        <v>100</v>
      </c>
      <c r="I74" s="291">
        <f>G74/G41*100</f>
        <v>2.1104751121749501E-2</v>
      </c>
      <c r="J74" s="291"/>
      <c r="K74" s="291"/>
      <c r="L74" s="304"/>
      <c r="M74" s="304"/>
    </row>
    <row r="75" spans="1:16" s="294" customFormat="1" ht="240">
      <c r="A75" s="296" t="s">
        <v>339</v>
      </c>
      <c r="B75" s="291">
        <f t="shared" si="16"/>
        <v>718612.1</v>
      </c>
      <c r="C75" s="291">
        <f t="shared" si="16"/>
        <v>568391.9</v>
      </c>
      <c r="D75" s="291">
        <f>C75/B75*100</f>
        <v>79.095787560493349</v>
      </c>
      <c r="E75" s="291">
        <f>C75/C41*100</f>
        <v>46.020934366370675</v>
      </c>
      <c r="F75" s="305">
        <v>718612.1</v>
      </c>
      <c r="G75" s="305">
        <v>568391.9</v>
      </c>
      <c r="H75" s="291">
        <f t="shared" si="15"/>
        <v>79.095787560493349</v>
      </c>
      <c r="I75" s="291">
        <f>G75/G41*100</f>
        <v>51.198333713693259</v>
      </c>
      <c r="J75" s="291"/>
      <c r="K75" s="291"/>
      <c r="L75" s="304"/>
      <c r="M75" s="304"/>
    </row>
    <row r="76" spans="1:16" s="294" customFormat="1" ht="135">
      <c r="A76" s="296" t="s">
        <v>340</v>
      </c>
      <c r="B76" s="291">
        <f t="shared" si="16"/>
        <v>290414.90000000002</v>
      </c>
      <c r="C76" s="291">
        <f t="shared" si="16"/>
        <v>222982.9</v>
      </c>
      <c r="D76" s="291">
        <f t="shared" si="1"/>
        <v>76.780805668028734</v>
      </c>
      <c r="E76" s="291">
        <f>C76/C41*100</f>
        <v>18.054235828700225</v>
      </c>
      <c r="F76" s="305">
        <v>290414.90000000002</v>
      </c>
      <c r="G76" s="305">
        <v>222982.9</v>
      </c>
      <c r="H76" s="291">
        <f t="shared" si="15"/>
        <v>76.780805668028734</v>
      </c>
      <c r="I76" s="291">
        <f>G76/G41*100</f>
        <v>20.085354711506429</v>
      </c>
      <c r="J76" s="291">
        <v>0</v>
      </c>
      <c r="K76" s="291">
        <v>0</v>
      </c>
      <c r="L76" s="304"/>
      <c r="M76" s="304"/>
    </row>
    <row r="77" spans="1:16" s="262" customFormat="1" ht="30">
      <c r="A77" s="312" t="s">
        <v>341</v>
      </c>
      <c r="B77" s="313">
        <f t="shared" si="16"/>
        <v>895.92</v>
      </c>
      <c r="C77" s="314">
        <f t="shared" si="16"/>
        <v>635.86</v>
      </c>
      <c r="D77" s="314">
        <f>C77/B77*100</f>
        <v>70.972854719171366</v>
      </c>
      <c r="E77" s="314">
        <f>C77/C84*100</f>
        <v>3.4716948773551637E-2</v>
      </c>
      <c r="F77" s="313">
        <v>7.9</v>
      </c>
      <c r="G77" s="313">
        <v>8</v>
      </c>
      <c r="H77" s="313">
        <f t="shared" si="15"/>
        <v>101.26582278481011</v>
      </c>
      <c r="I77" s="313">
        <f>G77/G84*100</f>
        <v>5.2353579442824638E-4</v>
      </c>
      <c r="J77" s="313">
        <v>888.02</v>
      </c>
      <c r="K77" s="313">
        <v>627.86</v>
      </c>
      <c r="L77" s="313">
        <f>K77/J77*100</f>
        <v>70.703362536879794</v>
      </c>
      <c r="M77" s="315">
        <f>K77/K83*100</f>
        <v>0.28590566925268629</v>
      </c>
    </row>
    <row r="78" spans="1:16" s="262" customFormat="1" ht="105">
      <c r="A78" s="312" t="s">
        <v>342</v>
      </c>
      <c r="B78" s="313">
        <f>F78+J78-325.66</f>
        <v>0</v>
      </c>
      <c r="C78" s="314">
        <f>G78+K78-325.66</f>
        <v>0</v>
      </c>
      <c r="D78" s="313" t="e">
        <f>C78/B78*100</f>
        <v>#DIV/0!</v>
      </c>
      <c r="E78" s="314">
        <f>C78/C84*100</f>
        <v>0</v>
      </c>
      <c r="F78" s="316"/>
      <c r="G78" s="316"/>
      <c r="H78" s="313"/>
      <c r="I78" s="313">
        <f>G78/G84*100</f>
        <v>0</v>
      </c>
      <c r="J78" s="313">
        <v>325.66000000000003</v>
      </c>
      <c r="K78" s="313">
        <v>325.66000000000003</v>
      </c>
      <c r="L78" s="313">
        <f>K78/J78*100</f>
        <v>100</v>
      </c>
      <c r="M78" s="315">
        <f>K78/K84*100</f>
        <v>8.0118878840529331E-2</v>
      </c>
    </row>
    <row r="79" spans="1:16" s="288" customFormat="1" ht="105">
      <c r="A79" s="312" t="s">
        <v>343</v>
      </c>
      <c r="B79" s="317">
        <f>F79+J79+325.66</f>
        <v>-18127.54</v>
      </c>
      <c r="C79" s="317">
        <f>G79+K79+325.66</f>
        <v>-18235.28</v>
      </c>
      <c r="D79" s="313">
        <f>C79/B79*100</f>
        <v>100.59434429602692</v>
      </c>
      <c r="E79" s="317">
        <f>C79/C84*100</f>
        <v>-0.9956174026222292</v>
      </c>
      <c r="F79" s="317">
        <v>-18453.2</v>
      </c>
      <c r="G79" s="317">
        <v>-18560.939999999999</v>
      </c>
      <c r="H79" s="313">
        <f>G79/F79*100</f>
        <v>100.58385537467755</v>
      </c>
      <c r="I79" s="317">
        <f>G79/G84*100</f>
        <v>-1.2146645585293769</v>
      </c>
      <c r="J79" s="317">
        <v>0</v>
      </c>
      <c r="K79" s="317">
        <v>0</v>
      </c>
      <c r="L79" s="313" t="e">
        <f>K79/J79*100</f>
        <v>#DIV/0!</v>
      </c>
      <c r="M79" s="315">
        <f>K79/K84*100</f>
        <v>0</v>
      </c>
      <c r="N79" s="318"/>
    </row>
    <row r="80" spans="1:16" s="322" customFormat="1">
      <c r="A80" s="319" t="s">
        <v>344</v>
      </c>
      <c r="B80" s="320">
        <f>B13+B41+B77+B78+B79</f>
        <v>2431357.4500000002</v>
      </c>
      <c r="C80" s="320">
        <f>C13+C41+C77+C78+C79</f>
        <v>1831554.9679999999</v>
      </c>
      <c r="D80" s="320">
        <f>C80/B80*100</f>
        <v>75.330551170088128</v>
      </c>
      <c r="E80" s="320">
        <f>E13+E41+E77+E78+E79</f>
        <v>100</v>
      </c>
      <c r="F80" s="320">
        <f>F13+F41+F77+F78+F79</f>
        <v>1967599.216</v>
      </c>
      <c r="G80" s="320">
        <f>G13+G41+G77+G78+G79</f>
        <v>1518838.4280000001</v>
      </c>
      <c r="H80" s="320">
        <f>G80/F80*100</f>
        <v>77.192469668070856</v>
      </c>
      <c r="I80" s="320">
        <f>I13+I41+I77+I79</f>
        <v>99.395785376391132</v>
      </c>
      <c r="J80" s="321">
        <f>J13+J41+J77+J78+J79</f>
        <v>463766.63399999996</v>
      </c>
      <c r="K80" s="321">
        <f>K13+K41+K77+K78+K79</f>
        <v>312716.53999999992</v>
      </c>
      <c r="L80" s="321">
        <f>K80/J80*100</f>
        <v>67.429719404953985</v>
      </c>
      <c r="M80" s="321">
        <f>M13+M41+M77+M79</f>
        <v>76.985849249482129</v>
      </c>
    </row>
    <row r="81" spans="1:15" s="322" customFormat="1" ht="75">
      <c r="A81" s="323" t="s">
        <v>345</v>
      </c>
      <c r="B81" s="324"/>
      <c r="C81" s="324">
        <v>0</v>
      </c>
      <c r="D81" s="324" t="e">
        <f>C81/B81*100</f>
        <v>#DIV/0!</v>
      </c>
      <c r="E81" s="324">
        <f>C81/C84*100</f>
        <v>0</v>
      </c>
      <c r="F81" s="324">
        <v>11161.03</v>
      </c>
      <c r="G81" s="324">
        <v>9232.83</v>
      </c>
      <c r="H81" s="324">
        <f>G81/F81*100</f>
        <v>82.723816708672942</v>
      </c>
      <c r="I81" s="324">
        <f>G81/G84*100</f>
        <v>0.60421462360886835</v>
      </c>
      <c r="J81" s="325"/>
      <c r="K81" s="325"/>
      <c r="L81" s="326"/>
      <c r="M81" s="326"/>
    </row>
    <row r="82" spans="1:15" s="329" customFormat="1" ht="75">
      <c r="A82" s="323" t="s">
        <v>346</v>
      </c>
      <c r="B82" s="324"/>
      <c r="C82" s="324"/>
      <c r="D82" s="324"/>
      <c r="E82" s="324"/>
      <c r="F82" s="327"/>
      <c r="G82" s="327"/>
      <c r="H82" s="324"/>
      <c r="I82" s="324"/>
      <c r="J82" s="325">
        <v>121173.7</v>
      </c>
      <c r="K82" s="325">
        <v>93754.45</v>
      </c>
      <c r="L82" s="325">
        <f>K82/J82*100</f>
        <v>77.371946222653918</v>
      </c>
      <c r="M82" s="325">
        <f>K82/K84*100</f>
        <v>23.06547141285532</v>
      </c>
      <c r="N82" s="328"/>
      <c r="O82" s="328"/>
    </row>
    <row r="83" spans="1:15" s="329" customFormat="1" ht="28.5">
      <c r="A83" s="330" t="s">
        <v>347</v>
      </c>
      <c r="B83" s="331">
        <f>B41+B77+B78+B79+B81</f>
        <v>1674242.5759999999</v>
      </c>
      <c r="C83" s="331">
        <f>C41+C77+C78+C79+C81</f>
        <v>1217473.07</v>
      </c>
      <c r="D83" s="331">
        <f>C83/B83*100</f>
        <v>72.717841933557438</v>
      </c>
      <c r="E83" s="331">
        <f>C83/C84*100</f>
        <v>66.472101098305671</v>
      </c>
      <c r="F83" s="331">
        <f>F41+F77+F78+F79+F81</f>
        <v>1455293.176</v>
      </c>
      <c r="G83" s="331">
        <f>G41+G77+G78+G79+G81</f>
        <v>1100856.4500000002</v>
      </c>
      <c r="H83" s="331">
        <f>G83/F83*100</f>
        <v>75.644994984845596</v>
      </c>
      <c r="I83" s="331">
        <f>G83/G84*100</f>
        <v>72.042219512776157</v>
      </c>
      <c r="J83" s="332">
        <f>J41+J77+J78+J79+J82</f>
        <v>351284.13</v>
      </c>
      <c r="K83" s="332">
        <f>K41+K77+K78+K79+K82</f>
        <v>219603.9</v>
      </c>
      <c r="L83" s="332">
        <f>K83/J83*100</f>
        <v>62.514608900777837</v>
      </c>
      <c r="M83" s="332">
        <f>K83/K84*100</f>
        <v>54.026955281605716</v>
      </c>
      <c r="N83" s="333"/>
    </row>
    <row r="84" spans="1:15" s="339" customFormat="1" ht="18.75">
      <c r="A84" s="334" t="s">
        <v>348</v>
      </c>
      <c r="B84" s="335">
        <f>B80+B81</f>
        <v>2431357.4500000002</v>
      </c>
      <c r="C84" s="335">
        <f>C80+C81</f>
        <v>1831554.9679999999</v>
      </c>
      <c r="D84" s="335">
        <f>C84/B84*100</f>
        <v>75.330551170088128</v>
      </c>
      <c r="E84" s="336">
        <f>E13+E83</f>
        <v>100</v>
      </c>
      <c r="F84" s="335">
        <f>F80+F81</f>
        <v>1978760.246</v>
      </c>
      <c r="G84" s="335">
        <f>G80+G81</f>
        <v>1528071.2580000001</v>
      </c>
      <c r="H84" s="336">
        <f>G84/F84*100</f>
        <v>77.223668763759875</v>
      </c>
      <c r="I84" s="336">
        <f>I13+I83</f>
        <v>100</v>
      </c>
      <c r="J84" s="337">
        <f>J80+J82</f>
        <v>584940.33399999992</v>
      </c>
      <c r="K84" s="337">
        <f>K80+K82</f>
        <v>406470.98999999993</v>
      </c>
      <c r="L84" s="337">
        <f>K84/J84*100</f>
        <v>69.489307947090552</v>
      </c>
      <c r="M84" s="338">
        <f>M13+M83</f>
        <v>100.00000000000001</v>
      </c>
    </row>
    <row r="85" spans="1:15" s="329" customFormat="1" ht="15.75">
      <c r="A85" s="340"/>
      <c r="B85" s="341"/>
      <c r="C85" s="342" t="s">
        <v>349</v>
      </c>
      <c r="D85" s="342"/>
      <c r="E85" s="343"/>
      <c r="F85" s="344"/>
      <c r="G85" s="344"/>
      <c r="H85" s="345"/>
      <c r="I85" s="346" t="s">
        <v>255</v>
      </c>
      <c r="J85" s="346"/>
      <c r="K85" s="346"/>
      <c r="L85" s="345"/>
      <c r="M85" s="347"/>
    </row>
    <row r="86" spans="1:15" s="329" customFormat="1" ht="15.75">
      <c r="A86" s="348" t="s">
        <v>350</v>
      </c>
      <c r="B86" s="349"/>
      <c r="C86" s="214"/>
      <c r="D86" s="215"/>
      <c r="E86" s="215"/>
      <c r="F86" s="216"/>
      <c r="G86" s="216"/>
      <c r="H86" s="215"/>
      <c r="I86" s="215"/>
      <c r="J86" s="214"/>
      <c r="K86" s="214"/>
      <c r="L86" s="215"/>
      <c r="M86" s="217"/>
    </row>
    <row r="87" spans="1:15" s="329" customFormat="1" ht="30">
      <c r="A87" s="348" t="s">
        <v>351</v>
      </c>
      <c r="B87" s="350" t="s">
        <v>352</v>
      </c>
      <c r="C87" s="350" t="s">
        <v>353</v>
      </c>
      <c r="D87" s="350" t="s">
        <v>354</v>
      </c>
      <c r="E87" s="350" t="s">
        <v>355</v>
      </c>
      <c r="F87" s="350" t="s">
        <v>356</v>
      </c>
      <c r="G87" s="350" t="s">
        <v>357</v>
      </c>
      <c r="H87" s="350" t="s">
        <v>358</v>
      </c>
      <c r="I87" s="350" t="s">
        <v>359</v>
      </c>
      <c r="J87" s="350" t="s">
        <v>360</v>
      </c>
      <c r="K87" s="350" t="s">
        <v>361</v>
      </c>
      <c r="L87" s="350" t="s">
        <v>362</v>
      </c>
      <c r="M87" s="350"/>
      <c r="N87" s="345"/>
      <c r="O87" s="345"/>
    </row>
    <row r="88" spans="1:15">
      <c r="A88" s="348" t="s">
        <v>131</v>
      </c>
      <c r="B88" s="351">
        <f t="shared" ref="B88:L88" si="17">B89+B90</f>
        <v>46630.2</v>
      </c>
      <c r="C88" s="351">
        <f t="shared" si="17"/>
        <v>45640.1</v>
      </c>
      <c r="D88" s="351">
        <f t="shared" si="17"/>
        <v>40823.9</v>
      </c>
      <c r="E88" s="351">
        <f t="shared" si="17"/>
        <v>41484.399999999994</v>
      </c>
      <c r="F88" s="351">
        <f t="shared" si="17"/>
        <v>42245.1</v>
      </c>
      <c r="G88" s="351">
        <f t="shared" si="17"/>
        <v>38915.300000000003</v>
      </c>
      <c r="H88" s="351">
        <f t="shared" si="17"/>
        <v>34737.4</v>
      </c>
      <c r="I88" s="351">
        <f t="shared" si="17"/>
        <v>34604.199999999997</v>
      </c>
      <c r="J88" s="351">
        <f t="shared" si="17"/>
        <v>32881.800000000003</v>
      </c>
      <c r="K88" s="351">
        <f t="shared" si="17"/>
        <v>31086.5</v>
      </c>
      <c r="L88" s="351">
        <f t="shared" si="17"/>
        <v>33187.599999999999</v>
      </c>
      <c r="M88" s="351"/>
      <c r="N88" s="217"/>
      <c r="O88" s="217"/>
    </row>
    <row r="89" spans="1:15" ht="30">
      <c r="A89" s="348" t="s">
        <v>264</v>
      </c>
      <c r="B89" s="352">
        <v>10652.2</v>
      </c>
      <c r="C89" s="353">
        <v>11505.6</v>
      </c>
      <c r="D89" s="353">
        <v>10798.7</v>
      </c>
      <c r="E89" s="351">
        <v>12751.3</v>
      </c>
      <c r="F89" s="351">
        <v>14493</v>
      </c>
      <c r="G89" s="354">
        <v>12599.2</v>
      </c>
      <c r="H89" s="354">
        <v>9946.6</v>
      </c>
      <c r="I89" s="354">
        <v>10243.9</v>
      </c>
      <c r="J89" s="354">
        <v>9181.7999999999993</v>
      </c>
      <c r="K89" s="354">
        <v>8212.7000000000007</v>
      </c>
      <c r="L89" s="354">
        <v>10618.1</v>
      </c>
      <c r="M89" s="354"/>
      <c r="N89" s="217"/>
      <c r="O89" s="217"/>
    </row>
    <row r="90" spans="1:15">
      <c r="A90" s="348" t="s">
        <v>128</v>
      </c>
      <c r="B90" s="352">
        <v>35978</v>
      </c>
      <c r="C90" s="355">
        <v>34134.5</v>
      </c>
      <c r="D90" s="355">
        <v>30025.200000000001</v>
      </c>
      <c r="E90" s="351">
        <v>28733.1</v>
      </c>
      <c r="F90" s="351">
        <v>27752.1</v>
      </c>
      <c r="G90" s="354">
        <v>26316.1</v>
      </c>
      <c r="H90" s="354">
        <v>24790.799999999999</v>
      </c>
      <c r="I90" s="354">
        <v>24360.3</v>
      </c>
      <c r="J90" s="356">
        <v>23700</v>
      </c>
      <c r="K90" s="354">
        <v>22873.8</v>
      </c>
      <c r="L90" s="354">
        <v>22569.5</v>
      </c>
      <c r="M90" s="354"/>
      <c r="N90" s="217"/>
      <c r="O90" s="217"/>
    </row>
    <row r="91" spans="1:15">
      <c r="A91" s="357" t="s">
        <v>363</v>
      </c>
      <c r="B91" s="358"/>
      <c r="C91" s="358"/>
      <c r="D91" s="358"/>
      <c r="E91" s="358"/>
      <c r="F91" s="359"/>
      <c r="G91" s="359"/>
      <c r="H91" s="359"/>
      <c r="I91" s="358"/>
      <c r="J91" s="360"/>
      <c r="K91" s="359"/>
      <c r="L91" s="359"/>
      <c r="M91" s="359"/>
      <c r="N91" s="217"/>
      <c r="O91" s="217"/>
    </row>
    <row r="92" spans="1:15" customFormat="1">
      <c r="A92" s="361"/>
      <c r="B92" s="362"/>
      <c r="C92" s="362"/>
      <c r="D92" s="362"/>
      <c r="E92" s="362"/>
      <c r="F92" s="363"/>
      <c r="G92" s="363"/>
      <c r="H92" s="359"/>
      <c r="I92" s="359"/>
      <c r="J92" s="364"/>
      <c r="K92" s="364"/>
      <c r="L92" s="359"/>
      <c r="M92" s="359"/>
      <c r="N92" s="359"/>
      <c r="O92" s="359"/>
    </row>
    <row r="93" spans="1:15" customFormat="1">
      <c r="A93" s="361"/>
      <c r="B93" s="365"/>
      <c r="C93" s="365"/>
      <c r="D93" s="362"/>
      <c r="E93" s="362"/>
      <c r="F93" s="366"/>
      <c r="G93" s="366"/>
      <c r="H93" s="359"/>
      <c r="I93" s="359"/>
      <c r="J93" s="362"/>
      <c r="K93" s="362"/>
      <c r="L93" s="362"/>
      <c r="M93" s="359"/>
      <c r="N93" s="359"/>
      <c r="O93" s="359"/>
    </row>
    <row r="94" spans="1:15" customFormat="1">
      <c r="A94" s="361"/>
      <c r="B94" s="365"/>
      <c r="C94" s="365"/>
      <c r="D94" s="362"/>
      <c r="E94" s="362"/>
      <c r="F94" s="367"/>
      <c r="G94" s="367"/>
      <c r="H94" s="359"/>
      <c r="I94" s="359"/>
      <c r="J94" s="362"/>
      <c r="K94" s="362"/>
      <c r="L94" s="362"/>
      <c r="M94" s="359"/>
      <c r="N94" s="359"/>
      <c r="O94" s="359"/>
    </row>
    <row r="95" spans="1:15" customFormat="1">
      <c r="A95" s="361"/>
      <c r="B95" s="365"/>
      <c r="C95" s="365"/>
      <c r="D95" s="362"/>
      <c r="E95" s="362"/>
      <c r="F95" s="366"/>
      <c r="G95" s="366"/>
      <c r="H95" s="359"/>
      <c r="I95" s="359"/>
      <c r="J95" s="362"/>
      <c r="K95" s="362"/>
      <c r="L95" s="362"/>
      <c r="M95" s="359"/>
    </row>
    <row r="96" spans="1:15" customFormat="1">
      <c r="A96" s="361"/>
      <c r="B96" s="365"/>
      <c r="C96" s="365"/>
      <c r="D96" s="362"/>
      <c r="E96" s="362"/>
      <c r="F96" s="363"/>
      <c r="G96" s="363"/>
      <c r="H96" s="359"/>
      <c r="I96" s="359"/>
      <c r="J96" s="362"/>
      <c r="K96" s="362"/>
      <c r="L96" s="362"/>
      <c r="M96" s="359"/>
    </row>
    <row r="97" spans="1:13" customFormat="1">
      <c r="A97" s="361"/>
      <c r="B97" s="362"/>
      <c r="C97" s="362"/>
      <c r="D97" s="362"/>
      <c r="E97" s="362"/>
      <c r="F97" s="363"/>
      <c r="G97" s="363"/>
      <c r="H97" s="359"/>
      <c r="I97" s="359"/>
      <c r="J97" s="359"/>
      <c r="K97" s="359"/>
      <c r="L97" s="359"/>
      <c r="M97" s="359"/>
    </row>
    <row r="98" spans="1:13" customFormat="1">
      <c r="A98" s="361"/>
      <c r="B98" s="362"/>
      <c r="C98" s="362"/>
      <c r="D98" s="362"/>
      <c r="E98" s="362"/>
      <c r="F98" s="363"/>
      <c r="G98" s="363"/>
      <c r="H98" s="359"/>
      <c r="I98" s="359"/>
      <c r="J98" s="359"/>
      <c r="K98" s="359"/>
      <c r="L98" s="359"/>
      <c r="M98" s="359"/>
    </row>
    <row r="99" spans="1:13" customFormat="1">
      <c r="A99" s="361"/>
      <c r="B99" s="362"/>
      <c r="C99" s="362"/>
      <c r="D99" s="362"/>
      <c r="E99" s="362"/>
      <c r="F99" s="363"/>
      <c r="G99" s="363"/>
      <c r="H99" s="359"/>
      <c r="I99" s="359"/>
      <c r="J99" s="359"/>
      <c r="K99" s="359"/>
      <c r="L99" s="359"/>
      <c r="M99" s="359"/>
    </row>
    <row r="100" spans="1:13" customFormat="1">
      <c r="A100" s="361"/>
      <c r="B100" s="359"/>
      <c r="C100" s="359"/>
      <c r="D100" s="359"/>
      <c r="E100" s="359"/>
      <c r="F100" s="363"/>
      <c r="G100" s="363"/>
      <c r="H100" s="359"/>
      <c r="I100" s="359"/>
      <c r="J100" s="359"/>
      <c r="K100" s="359"/>
      <c r="L100" s="359"/>
      <c r="M100" s="359"/>
    </row>
    <row r="101" spans="1:13" customFormat="1">
      <c r="A101" s="361"/>
      <c r="B101" s="359"/>
      <c r="C101" s="359"/>
      <c r="D101" s="359"/>
      <c r="E101" s="359"/>
      <c r="F101" s="363"/>
      <c r="G101" s="363"/>
      <c r="H101" s="359"/>
      <c r="I101" s="359"/>
      <c r="J101" s="359"/>
      <c r="K101" s="359"/>
      <c r="L101" s="359"/>
      <c r="M101" s="359"/>
    </row>
    <row r="102" spans="1:13" customFormat="1">
      <c r="A102" s="361"/>
      <c r="B102" s="359"/>
      <c r="C102" s="359"/>
      <c r="D102" s="359"/>
      <c r="E102" s="359"/>
      <c r="F102" s="363"/>
      <c r="G102" s="363"/>
      <c r="H102" s="359"/>
      <c r="I102" s="359"/>
      <c r="J102" s="359"/>
      <c r="K102" s="359"/>
      <c r="L102" s="359"/>
      <c r="M102" s="359"/>
    </row>
    <row r="103" spans="1:13" customFormat="1">
      <c r="A103" s="361"/>
      <c r="B103" s="359"/>
      <c r="C103" s="359"/>
      <c r="D103" s="359"/>
      <c r="E103" s="359"/>
      <c r="F103" s="363"/>
      <c r="G103" s="363"/>
      <c r="H103" s="359"/>
      <c r="I103" s="359"/>
      <c r="J103" s="359"/>
      <c r="K103" s="359"/>
      <c r="L103" s="359"/>
      <c r="M103" s="359"/>
    </row>
    <row r="104" spans="1:13" customFormat="1">
      <c r="A104" s="361"/>
      <c r="B104" s="359"/>
      <c r="C104" s="359"/>
      <c r="D104" s="359"/>
      <c r="E104" s="359"/>
      <c r="F104" s="363"/>
      <c r="G104" s="363"/>
      <c r="H104" s="359"/>
      <c r="I104" s="359"/>
      <c r="J104" s="359"/>
      <c r="K104" s="359"/>
      <c r="L104" s="359"/>
      <c r="M104" s="359"/>
    </row>
    <row r="105" spans="1:13" customFormat="1">
      <c r="A105" s="361"/>
      <c r="B105" s="359"/>
      <c r="C105" s="359"/>
      <c r="D105" s="359"/>
      <c r="E105" s="359"/>
      <c r="F105" s="363"/>
      <c r="G105" s="363"/>
      <c r="H105" s="359"/>
      <c r="I105" s="359"/>
      <c r="J105" s="359"/>
      <c r="K105" s="359"/>
      <c r="L105" s="359"/>
      <c r="M105" s="359"/>
    </row>
    <row r="106" spans="1:13" customFormat="1">
      <c r="A106" s="361"/>
      <c r="B106" s="359"/>
      <c r="C106" s="359"/>
      <c r="D106" s="359"/>
      <c r="E106" s="359"/>
      <c r="F106" s="363"/>
      <c r="G106" s="363"/>
      <c r="H106" s="359"/>
      <c r="I106" s="359"/>
      <c r="J106" s="359"/>
      <c r="K106" s="359"/>
      <c r="L106" s="359"/>
      <c r="M106" s="359"/>
    </row>
    <row r="107" spans="1:13" customFormat="1">
      <c r="A107" s="361"/>
      <c r="B107" s="359"/>
      <c r="C107" s="359"/>
      <c r="D107" s="359"/>
      <c r="E107" s="359"/>
      <c r="F107" s="363"/>
      <c r="G107" s="363"/>
      <c r="H107" s="359"/>
      <c r="I107" s="359"/>
      <c r="J107" s="359"/>
      <c r="K107" s="359"/>
      <c r="L107" s="359"/>
      <c r="M107" s="359"/>
    </row>
    <row r="108" spans="1:13" customFormat="1">
      <c r="A108" s="361"/>
      <c r="B108" s="359"/>
      <c r="C108" s="359"/>
      <c r="D108" s="359"/>
      <c r="E108" s="359"/>
      <c r="F108" s="363"/>
      <c r="G108" s="363"/>
      <c r="H108" s="359"/>
      <c r="I108" s="359"/>
      <c r="J108" s="359"/>
      <c r="K108" s="359"/>
      <c r="L108" s="359"/>
      <c r="M108" s="359"/>
    </row>
    <row r="109" spans="1:13" customFormat="1">
      <c r="A109" s="361"/>
      <c r="B109" s="359"/>
      <c r="C109" s="359"/>
      <c r="D109" s="359"/>
      <c r="E109" s="359"/>
      <c r="F109" s="363"/>
      <c r="G109" s="363"/>
      <c r="H109" s="359"/>
      <c r="I109" s="359"/>
      <c r="J109" s="359"/>
      <c r="K109" s="359"/>
      <c r="L109" s="359"/>
      <c r="M109" s="359"/>
    </row>
    <row r="110" spans="1:13" customFormat="1">
      <c r="A110" s="361"/>
      <c r="B110" s="359"/>
      <c r="C110" s="359"/>
      <c r="D110" s="359"/>
      <c r="E110" s="359"/>
      <c r="F110" s="363"/>
      <c r="G110" s="363"/>
      <c r="H110" s="359"/>
      <c r="I110" s="359"/>
      <c r="J110" s="359"/>
      <c r="K110" s="359"/>
      <c r="L110" s="359"/>
      <c r="M110" s="359"/>
    </row>
    <row r="111" spans="1:13" customFormat="1">
      <c r="A111" s="361"/>
      <c r="B111" s="359"/>
      <c r="C111" s="359"/>
      <c r="D111" s="359"/>
      <c r="E111" s="359"/>
      <c r="F111" s="363"/>
      <c r="G111" s="363"/>
      <c r="H111" s="359"/>
      <c r="I111" s="359"/>
      <c r="J111" s="359"/>
      <c r="K111" s="359"/>
      <c r="L111" s="359"/>
      <c r="M111" s="359"/>
    </row>
    <row r="112" spans="1:13" customFormat="1">
      <c r="A112" s="361"/>
      <c r="B112" s="359"/>
      <c r="C112" s="359"/>
      <c r="D112" s="359"/>
      <c r="E112" s="359"/>
      <c r="F112" s="363"/>
      <c r="G112" s="363"/>
      <c r="H112" s="359"/>
      <c r="I112" s="359"/>
      <c r="J112" s="359"/>
      <c r="K112" s="359"/>
      <c r="L112" s="359"/>
      <c r="M112" s="359"/>
    </row>
    <row r="113" spans="1:13" customFormat="1">
      <c r="A113" s="361"/>
      <c r="B113" s="359"/>
      <c r="C113" s="359"/>
      <c r="D113" s="359"/>
      <c r="E113" s="359"/>
      <c r="F113" s="363"/>
      <c r="G113" s="363"/>
      <c r="H113" s="359"/>
      <c r="I113" s="359"/>
      <c r="J113" s="359"/>
      <c r="K113" s="359"/>
      <c r="L113" s="359"/>
      <c r="M113" s="359"/>
    </row>
    <row r="114" spans="1:13" customFormat="1">
      <c r="A114" s="361"/>
      <c r="B114" s="359"/>
      <c r="C114" s="359"/>
      <c r="D114" s="359"/>
      <c r="E114" s="359"/>
      <c r="F114" s="363"/>
      <c r="G114" s="363"/>
      <c r="H114" s="359"/>
      <c r="I114" s="359"/>
      <c r="J114" s="359"/>
      <c r="K114" s="359"/>
      <c r="L114" s="359"/>
      <c r="M114" s="359"/>
    </row>
    <row r="115" spans="1:13" customFormat="1">
      <c r="A115" s="361"/>
      <c r="B115" s="359"/>
      <c r="C115" s="359"/>
      <c r="D115" s="359"/>
      <c r="E115" s="359"/>
      <c r="F115" s="363"/>
      <c r="G115" s="363"/>
      <c r="H115" s="359"/>
      <c r="I115" s="359"/>
      <c r="J115" s="359"/>
      <c r="K115" s="359"/>
      <c r="L115" s="359"/>
      <c r="M115" s="359"/>
    </row>
    <row r="116" spans="1:13" customFormat="1">
      <c r="A116" s="361"/>
      <c r="B116" s="359"/>
      <c r="C116" s="359"/>
      <c r="D116" s="359"/>
      <c r="E116" s="359"/>
      <c r="F116" s="363"/>
      <c r="G116" s="363"/>
      <c r="H116" s="359"/>
      <c r="I116" s="359"/>
      <c r="J116" s="359"/>
      <c r="K116" s="359"/>
      <c r="L116" s="359"/>
      <c r="M116" s="359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7"/>
  <sheetViews>
    <sheetView topLeftCell="A25" zoomScaleSheetLayoutView="100" workbookViewId="0">
      <pane xSplit="1" topLeftCell="B1" activePane="topRight" state="frozen"/>
      <selection activeCell="A38" sqref="A38"/>
      <selection pane="topRight" activeCell="I36" sqref="I36"/>
    </sheetView>
  </sheetViews>
  <sheetFormatPr defaultRowHeight="12.75"/>
  <cols>
    <col min="1" max="1" width="33.5703125" style="39" customWidth="1"/>
    <col min="2" max="2" width="22" style="19" customWidth="1"/>
    <col min="3" max="3" width="12" style="9" customWidth="1"/>
    <col min="4" max="4" width="12.140625" style="9" customWidth="1"/>
    <col min="5" max="5" width="10.28515625" style="9" customWidth="1"/>
    <col min="6" max="6" width="7.5703125" style="85" customWidth="1"/>
    <col min="7" max="7" width="12.28515625" style="85" customWidth="1"/>
    <col min="8" max="8" width="11.28515625" style="85" customWidth="1"/>
    <col min="9" max="9" width="9.7109375" style="85" customWidth="1"/>
    <col min="10" max="10" width="7.5703125" style="85" customWidth="1"/>
    <col min="11" max="11" width="11.140625" style="85" customWidth="1"/>
    <col min="12" max="12" width="10.85546875" style="85" customWidth="1"/>
    <col min="13" max="13" width="9.42578125" style="85" customWidth="1"/>
    <col min="14" max="14" width="8.140625" style="85" customWidth="1"/>
    <col min="15" max="15" width="9.140625" style="86"/>
    <col min="16" max="16384" width="9.140625" style="19"/>
  </cols>
  <sheetData>
    <row r="1" spans="1:15" ht="18" customHeight="1">
      <c r="A1" s="134"/>
      <c r="B1" s="117" t="s">
        <v>42</v>
      </c>
      <c r="C1" s="117" t="s">
        <v>42</v>
      </c>
      <c r="D1" s="117" t="s">
        <v>42</v>
      </c>
      <c r="E1" s="117"/>
      <c r="F1" s="117"/>
      <c r="G1" s="171"/>
      <c r="H1" s="171"/>
      <c r="I1" s="84"/>
      <c r="J1" s="84"/>
      <c r="K1" s="84"/>
      <c r="L1" s="84"/>
      <c r="M1" s="84"/>
    </row>
    <row r="2" spans="1:15" s="20" customFormat="1" ht="17.25" customHeight="1">
      <c r="A2" s="175" t="s">
        <v>136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87"/>
      <c r="N2" s="88"/>
      <c r="O2" s="89"/>
    </row>
    <row r="3" spans="1:15" s="20" customFormat="1" ht="14.25" customHeight="1">
      <c r="A3" s="175" t="s">
        <v>137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87"/>
      <c r="N3" s="88"/>
      <c r="O3" s="89"/>
    </row>
    <row r="4" spans="1:15" s="20" customFormat="1" ht="12.75" customHeight="1">
      <c r="A4" s="135"/>
      <c r="B4" s="90"/>
      <c r="C4" s="90"/>
      <c r="D4" s="90"/>
      <c r="E4" s="118"/>
      <c r="F4" s="118"/>
      <c r="G4" s="163"/>
      <c r="H4" s="163"/>
      <c r="I4" s="90"/>
      <c r="J4" s="90"/>
      <c r="K4" s="162"/>
      <c r="L4" s="162"/>
      <c r="M4" s="87"/>
      <c r="N4" s="88"/>
      <c r="O4" s="89"/>
    </row>
    <row r="5" spans="1:15" s="20" customFormat="1" ht="14.25" customHeight="1">
      <c r="A5" s="136"/>
      <c r="B5" s="89"/>
      <c r="C5" s="175" t="s">
        <v>256</v>
      </c>
      <c r="D5" s="176"/>
      <c r="E5" s="176"/>
      <c r="F5" s="119"/>
      <c r="G5" s="91"/>
      <c r="H5" s="91"/>
      <c r="I5" s="91"/>
      <c r="J5" s="92"/>
      <c r="K5" s="91"/>
      <c r="L5" s="91"/>
      <c r="M5" s="87"/>
      <c r="N5" s="88"/>
      <c r="O5" s="89"/>
    </row>
    <row r="6" spans="1:15" s="20" customFormat="1" ht="0.75" customHeight="1">
      <c r="A6" s="177"/>
      <c r="B6" s="177"/>
      <c r="C6" s="177"/>
      <c r="D6" s="177"/>
      <c r="E6" s="178"/>
      <c r="F6" s="178"/>
      <c r="G6" s="178"/>
      <c r="H6" s="91"/>
      <c r="I6" s="91"/>
      <c r="J6" s="92"/>
      <c r="K6" s="91"/>
      <c r="L6" s="91"/>
      <c r="M6" s="93"/>
      <c r="N6" s="88"/>
      <c r="O6" s="89"/>
    </row>
    <row r="7" spans="1:15" s="20" customFormat="1" ht="12.95" customHeight="1">
      <c r="A7" s="179" t="s">
        <v>238</v>
      </c>
      <c r="B7" s="179"/>
      <c r="C7" s="91"/>
      <c r="D7" s="91"/>
      <c r="E7" s="92"/>
      <c r="F7" s="92"/>
      <c r="G7" s="170"/>
      <c r="H7" s="170"/>
      <c r="I7" s="91"/>
      <c r="J7" s="92"/>
      <c r="K7" s="91"/>
      <c r="L7" s="91"/>
      <c r="M7" s="93"/>
      <c r="N7" s="88"/>
      <c r="O7" s="89"/>
    </row>
    <row r="8" spans="1:15" s="9" customFormat="1" ht="18.75" customHeight="1">
      <c r="A8" s="180"/>
      <c r="B8" s="182"/>
      <c r="C8" s="185" t="s">
        <v>131</v>
      </c>
      <c r="D8" s="185"/>
      <c r="E8" s="185"/>
      <c r="F8" s="186"/>
      <c r="G8" s="184" t="s">
        <v>127</v>
      </c>
      <c r="H8" s="184"/>
      <c r="I8" s="184"/>
      <c r="J8" s="184"/>
      <c r="K8" s="174" t="s">
        <v>128</v>
      </c>
      <c r="L8" s="174"/>
      <c r="M8" s="174"/>
      <c r="N8" s="174"/>
      <c r="O8" s="85"/>
    </row>
    <row r="9" spans="1:15" s="9" customFormat="1" ht="63.75" customHeight="1">
      <c r="A9" s="181"/>
      <c r="B9" s="183"/>
      <c r="C9" s="152" t="s">
        <v>132</v>
      </c>
      <c r="D9" s="152" t="s">
        <v>133</v>
      </c>
      <c r="E9" s="153" t="s">
        <v>129</v>
      </c>
      <c r="F9" s="154" t="s">
        <v>130</v>
      </c>
      <c r="G9" s="164" t="s">
        <v>126</v>
      </c>
      <c r="H9" s="164" t="s">
        <v>125</v>
      </c>
      <c r="I9" s="155" t="s">
        <v>129</v>
      </c>
      <c r="J9" s="154" t="s">
        <v>130</v>
      </c>
      <c r="K9" s="154" t="s">
        <v>134</v>
      </c>
      <c r="L9" s="154" t="s">
        <v>135</v>
      </c>
      <c r="M9" s="155" t="s">
        <v>129</v>
      </c>
      <c r="N9" s="154" t="s">
        <v>130</v>
      </c>
      <c r="O9" s="85"/>
    </row>
    <row r="10" spans="1:15" s="9" customFormat="1" ht="21" customHeight="1">
      <c r="A10" s="156" t="s">
        <v>57</v>
      </c>
      <c r="B10" s="157" t="s">
        <v>69</v>
      </c>
      <c r="C10" s="158" t="s">
        <v>78</v>
      </c>
      <c r="D10" s="158" t="s">
        <v>86</v>
      </c>
      <c r="E10" s="158" t="s">
        <v>124</v>
      </c>
      <c r="F10" s="159" t="s">
        <v>3</v>
      </c>
      <c r="G10" s="159" t="s">
        <v>14</v>
      </c>
      <c r="H10" s="159" t="s">
        <v>27</v>
      </c>
      <c r="I10" s="159" t="s">
        <v>70</v>
      </c>
      <c r="J10" s="159" t="s">
        <v>77</v>
      </c>
      <c r="K10" s="159" t="s">
        <v>236</v>
      </c>
      <c r="L10" s="159" t="s">
        <v>237</v>
      </c>
      <c r="M10" s="160">
        <v>13</v>
      </c>
      <c r="N10" s="138">
        <v>14</v>
      </c>
      <c r="O10" s="85"/>
    </row>
    <row r="11" spans="1:15" s="23" customFormat="1" ht="30" customHeight="1">
      <c r="A11" s="21" t="s">
        <v>29</v>
      </c>
      <c r="B11" s="22" t="s">
        <v>103</v>
      </c>
      <c r="C11" s="13">
        <f>C13+C22+C24+C28+C36+C40+C46+C49+C54+C57+C59</f>
        <v>2540691.2309999997</v>
      </c>
      <c r="D11" s="13">
        <f>D13+D22+D24+D28+D36+D40+D46+D49+D54+D57+D59</f>
        <v>1816985.8543499999</v>
      </c>
      <c r="E11" s="13">
        <f>D11/C11*100</f>
        <v>71.51541408024012</v>
      </c>
      <c r="F11" s="95">
        <f>F13+F22+F24+F28+F36+F40+F46+F49+F54+F57+F59</f>
        <v>100.00000000000001</v>
      </c>
      <c r="G11" s="94">
        <f>G13+G22+G24+G28+G36+G40+G46+G49+G54+G57+G59</f>
        <v>2015834.6310000001</v>
      </c>
      <c r="H11" s="94">
        <f>H13+H22+H24+H28+H36+H40+H46+H49+H54+H57+H59</f>
        <v>1501928.9543499998</v>
      </c>
      <c r="I11" s="94">
        <f>H11/G11*100</f>
        <v>74.506555808346945</v>
      </c>
      <c r="J11" s="95">
        <f>J13+J22+J24+J28+J36+J40+J46+J49+J54+J57+J59</f>
        <v>100.00000000000001</v>
      </c>
      <c r="K11" s="94">
        <f>K13+K22+K24+K28+K36+K40+K46+K49+K54+K57+K59</f>
        <v>657199.70000000007</v>
      </c>
      <c r="L11" s="94">
        <f>L13+L22+L24+L28+L36+L40+L46+L49+L54+L57+L59</f>
        <v>418044.20000000007</v>
      </c>
      <c r="M11" s="96">
        <f>L11/K11*100</f>
        <v>63.609919481095325</v>
      </c>
      <c r="N11" s="95">
        <f>N13+N22+N24+N28+N36+N40+N46+N49+N54+N57</f>
        <v>99.999999999999986</v>
      </c>
      <c r="O11" s="97"/>
    </row>
    <row r="12" spans="1:15" ht="18" customHeight="1">
      <c r="A12" s="24" t="s">
        <v>92</v>
      </c>
      <c r="B12" s="15" t="s">
        <v>42</v>
      </c>
      <c r="C12" s="15"/>
      <c r="D12" s="15"/>
      <c r="E12" s="13"/>
      <c r="F12" s="120"/>
      <c r="G12" s="120" t="s">
        <v>42</v>
      </c>
      <c r="H12" s="120" t="s">
        <v>42</v>
      </c>
      <c r="I12" s="94"/>
      <c r="J12" s="120"/>
      <c r="K12" s="94"/>
      <c r="L12" s="94"/>
      <c r="M12" s="96"/>
      <c r="N12" s="98"/>
    </row>
    <row r="13" spans="1:15" s="23" customFormat="1" ht="24" customHeight="1">
      <c r="A13" s="25" t="s">
        <v>56</v>
      </c>
      <c r="B13" s="26" t="s">
        <v>85</v>
      </c>
      <c r="C13" s="13">
        <f>G13+K13-11161</f>
        <v>316840.09999999998</v>
      </c>
      <c r="D13" s="13">
        <f>H13+L13-9232.8</f>
        <v>242989.85435000004</v>
      </c>
      <c r="E13" s="13">
        <f t="shared" ref="E13:E20" si="0">D13/C13*100</f>
        <v>76.69163541799162</v>
      </c>
      <c r="F13" s="95">
        <f>D13*100/D11</f>
        <v>13.373238639599981</v>
      </c>
      <c r="G13" s="94">
        <f>G14+G15+G16+G17+G18+G19+G20+G21</f>
        <v>127339.8</v>
      </c>
      <c r="H13" s="94">
        <f>H14+H15+H16+H17+H18+H19+H20+H21</f>
        <v>94995.354349999994</v>
      </c>
      <c r="I13" s="94">
        <f t="shared" ref="I13:I20" si="1">H13/G13*100</f>
        <v>74.599892845756003</v>
      </c>
      <c r="J13" s="95">
        <f>H13*100/H11</f>
        <v>6.3248900072714678</v>
      </c>
      <c r="K13" s="94">
        <f>K14+K15+K16+K17+K18+K19+K20+K21</f>
        <v>200661.3</v>
      </c>
      <c r="L13" s="94">
        <f>L14+L15+L16+L17+L18+L19+L20+L21</f>
        <v>157227.30000000002</v>
      </c>
      <c r="M13" s="96">
        <f>L13/K13*100</f>
        <v>78.354570612270535</v>
      </c>
      <c r="N13" s="95">
        <f>L13*100/L11</f>
        <v>37.610209638119606</v>
      </c>
      <c r="O13" s="97"/>
    </row>
    <row r="14" spans="1:15" ht="39.75" customHeight="1">
      <c r="A14" s="27" t="s">
        <v>73</v>
      </c>
      <c r="B14" s="28" t="s">
        <v>118</v>
      </c>
      <c r="C14" s="17">
        <f>G14+K14</f>
        <v>26795.200000000001</v>
      </c>
      <c r="D14" s="17">
        <f>H14+L14</f>
        <v>22208.899999999998</v>
      </c>
      <c r="E14" s="17">
        <f t="shared" si="0"/>
        <v>82.883874723831113</v>
      </c>
      <c r="F14" s="99"/>
      <c r="G14" s="99">
        <v>3674.7</v>
      </c>
      <c r="H14" s="99">
        <v>3245.3</v>
      </c>
      <c r="I14" s="99">
        <f t="shared" si="1"/>
        <v>88.314692355838588</v>
      </c>
      <c r="J14" s="99"/>
      <c r="K14" s="99">
        <v>23120.5</v>
      </c>
      <c r="L14" s="99">
        <v>18963.599999999999</v>
      </c>
      <c r="M14" s="100">
        <f>L14/K14*100</f>
        <v>82.020717545035779</v>
      </c>
      <c r="N14" s="95"/>
    </row>
    <row r="15" spans="1:15" ht="51.75" customHeight="1">
      <c r="A15" s="27" t="s">
        <v>79</v>
      </c>
      <c r="B15" s="28" t="s">
        <v>121</v>
      </c>
      <c r="C15" s="17">
        <f>G15+K15</f>
        <v>5149.3</v>
      </c>
      <c r="D15" s="17">
        <f t="shared" ref="D15:D21" si="2">H15+L15</f>
        <v>3947.3</v>
      </c>
      <c r="E15" s="17">
        <f t="shared" si="0"/>
        <v>76.65702134270677</v>
      </c>
      <c r="F15" s="99"/>
      <c r="G15" s="99">
        <v>5149.3</v>
      </c>
      <c r="H15" s="99">
        <v>3947.3</v>
      </c>
      <c r="I15" s="99">
        <f>H15/G15*100</f>
        <v>76.65702134270677</v>
      </c>
      <c r="J15" s="99"/>
      <c r="K15" s="99"/>
      <c r="L15" s="99"/>
      <c r="M15" s="96"/>
      <c r="N15" s="95"/>
    </row>
    <row r="16" spans="1:15" ht="59.25" customHeight="1">
      <c r="A16" s="27" t="s">
        <v>75</v>
      </c>
      <c r="B16" s="28" t="s">
        <v>21</v>
      </c>
      <c r="C16" s="17">
        <f>G16+K16-11161</f>
        <v>207182.40000000002</v>
      </c>
      <c r="D16" s="17">
        <f>H16+L16-9232.8</f>
        <v>162426.5</v>
      </c>
      <c r="E16" s="17">
        <f t="shared" si="0"/>
        <v>78.397827228567678</v>
      </c>
      <c r="F16" s="99"/>
      <c r="G16" s="99">
        <v>54784.3</v>
      </c>
      <c r="H16" s="99">
        <v>43597.8</v>
      </c>
      <c r="I16" s="99">
        <f t="shared" si="1"/>
        <v>79.580828814094545</v>
      </c>
      <c r="J16" s="99"/>
      <c r="K16" s="99">
        <v>163559.1</v>
      </c>
      <c r="L16" s="99">
        <v>128061.5</v>
      </c>
      <c r="M16" s="100">
        <f t="shared" ref="M16:M21" si="3">L16/K16*100</f>
        <v>78.296774682668229</v>
      </c>
      <c r="N16" s="95"/>
    </row>
    <row r="17" spans="1:15" ht="15.75" customHeight="1">
      <c r="A17" s="27" t="s">
        <v>53</v>
      </c>
      <c r="B17" s="28" t="s">
        <v>24</v>
      </c>
      <c r="C17" s="17">
        <f t="shared" ref="C17:C20" si="4">G17+K17</f>
        <v>234.3</v>
      </c>
      <c r="D17" s="17">
        <f t="shared" si="2"/>
        <v>187.35435000000001</v>
      </c>
      <c r="E17" s="17">
        <f t="shared" si="0"/>
        <v>79.963444302176697</v>
      </c>
      <c r="F17" s="99"/>
      <c r="G17" s="99">
        <v>234.3</v>
      </c>
      <c r="H17" s="99">
        <v>187.35435000000001</v>
      </c>
      <c r="I17" s="99">
        <f t="shared" si="1"/>
        <v>79.963444302176697</v>
      </c>
      <c r="J17" s="99"/>
      <c r="K17" s="99"/>
      <c r="L17" s="99"/>
      <c r="M17" s="100"/>
      <c r="N17" s="98"/>
    </row>
    <row r="18" spans="1:15" ht="47.25" customHeight="1">
      <c r="A18" s="27" t="s">
        <v>64</v>
      </c>
      <c r="B18" s="28" t="s">
        <v>60</v>
      </c>
      <c r="C18" s="17">
        <f t="shared" si="4"/>
        <v>32562.2</v>
      </c>
      <c r="D18" s="17">
        <f t="shared" si="2"/>
        <v>23817.5</v>
      </c>
      <c r="E18" s="17">
        <f t="shared" si="0"/>
        <v>73.144627819987591</v>
      </c>
      <c r="F18" s="99"/>
      <c r="G18" s="99">
        <v>31403.4</v>
      </c>
      <c r="H18" s="99">
        <v>22978.9</v>
      </c>
      <c r="I18" s="99">
        <f t="shared" si="1"/>
        <v>73.173286968926931</v>
      </c>
      <c r="J18" s="99"/>
      <c r="K18" s="99">
        <v>1158.8</v>
      </c>
      <c r="L18" s="99">
        <v>838.6</v>
      </c>
      <c r="M18" s="100">
        <f t="shared" si="3"/>
        <v>72.367966862271317</v>
      </c>
      <c r="N18" s="98"/>
    </row>
    <row r="19" spans="1:15" ht="27" customHeight="1">
      <c r="A19" s="27" t="s">
        <v>18</v>
      </c>
      <c r="B19" s="28" t="s">
        <v>63</v>
      </c>
      <c r="C19" s="17">
        <f t="shared" si="4"/>
        <v>2356</v>
      </c>
      <c r="D19" s="17">
        <f t="shared" si="2"/>
        <v>2356</v>
      </c>
      <c r="E19" s="17">
        <f t="shared" si="0"/>
        <v>100</v>
      </c>
      <c r="F19" s="99"/>
      <c r="G19" s="99"/>
      <c r="H19" s="99"/>
      <c r="I19" s="99"/>
      <c r="J19" s="99"/>
      <c r="K19" s="99">
        <v>2356</v>
      </c>
      <c r="L19" s="99">
        <v>2356</v>
      </c>
      <c r="M19" s="100">
        <f t="shared" si="3"/>
        <v>100</v>
      </c>
      <c r="N19" s="98"/>
    </row>
    <row r="20" spans="1:15">
      <c r="A20" s="27" t="s">
        <v>26</v>
      </c>
      <c r="B20" s="28" t="s">
        <v>8</v>
      </c>
      <c r="C20" s="17">
        <f t="shared" si="4"/>
        <v>1361.3</v>
      </c>
      <c r="D20" s="17">
        <f t="shared" si="2"/>
        <v>0</v>
      </c>
      <c r="E20" s="17">
        <f t="shared" si="0"/>
        <v>0</v>
      </c>
      <c r="F20" s="99"/>
      <c r="G20" s="99">
        <v>1000</v>
      </c>
      <c r="H20" s="99">
        <v>0</v>
      </c>
      <c r="I20" s="99">
        <f t="shared" si="1"/>
        <v>0</v>
      </c>
      <c r="J20" s="99"/>
      <c r="K20" s="99">
        <v>361.3</v>
      </c>
      <c r="L20" s="99">
        <v>0</v>
      </c>
      <c r="M20" s="100">
        <f t="shared" si="3"/>
        <v>0</v>
      </c>
      <c r="N20" s="98"/>
    </row>
    <row r="21" spans="1:15">
      <c r="A21" s="27" t="s">
        <v>1</v>
      </c>
      <c r="B21" s="28" t="s">
        <v>44</v>
      </c>
      <c r="C21" s="17">
        <f>G21+K21</f>
        <v>41199.4</v>
      </c>
      <c r="D21" s="17">
        <f t="shared" si="2"/>
        <v>28046.300000000003</v>
      </c>
      <c r="E21" s="17">
        <f t="shared" ref="E21:E34" si="5">D21/C21*100</f>
        <v>68.07453506604466</v>
      </c>
      <c r="F21" s="99"/>
      <c r="G21" s="99">
        <v>31093.8</v>
      </c>
      <c r="H21" s="99">
        <v>21038.7</v>
      </c>
      <c r="I21" s="99">
        <f t="shared" ref="I21:I31" si="6">H21/G21*100</f>
        <v>67.662041950485303</v>
      </c>
      <c r="J21" s="99"/>
      <c r="K21" s="99">
        <v>10105.6</v>
      </c>
      <c r="L21" s="99">
        <v>7007.6</v>
      </c>
      <c r="M21" s="100">
        <f t="shared" si="3"/>
        <v>69.343730208993037</v>
      </c>
      <c r="N21" s="98"/>
    </row>
    <row r="22" spans="1:15" s="23" customFormat="1" ht="22.5" customHeight="1">
      <c r="A22" s="25" t="s">
        <v>2</v>
      </c>
      <c r="B22" s="26" t="s">
        <v>23</v>
      </c>
      <c r="C22" s="13">
        <f>G22+K22</f>
        <v>3255.9</v>
      </c>
      <c r="D22" s="13">
        <f>H22+L22</f>
        <v>2363.1999999999998</v>
      </c>
      <c r="E22" s="13">
        <f t="shared" si="5"/>
        <v>72.58208175926778</v>
      </c>
      <c r="F22" s="95">
        <f>D22*100/D11</f>
        <v>0.13006155190159144</v>
      </c>
      <c r="G22" s="94">
        <v>0</v>
      </c>
      <c r="H22" s="94">
        <v>0</v>
      </c>
      <c r="I22" s="94">
        <v>0</v>
      </c>
      <c r="J22" s="95">
        <f>H22*100/H11</f>
        <v>0</v>
      </c>
      <c r="K22" s="94">
        <f>K23</f>
        <v>3255.9</v>
      </c>
      <c r="L22" s="94">
        <f>L23</f>
        <v>2363.1999999999998</v>
      </c>
      <c r="M22" s="96">
        <f t="shared" ref="M22:M34" si="7">L22/K22*100</f>
        <v>72.58208175926778</v>
      </c>
      <c r="N22" s="95">
        <f>L22*100/L11</f>
        <v>0.56529907603071616</v>
      </c>
      <c r="O22" s="97"/>
    </row>
    <row r="23" spans="1:15" ht="27.75" customHeight="1">
      <c r="A23" s="29" t="s">
        <v>41</v>
      </c>
      <c r="B23" s="28" t="s">
        <v>66</v>
      </c>
      <c r="C23" s="17">
        <f t="shared" ref="C23:C34" si="8">G23+K23</f>
        <v>3255.9</v>
      </c>
      <c r="D23" s="17">
        <f t="shared" ref="D23:D34" si="9">H23+L23</f>
        <v>2363.1999999999998</v>
      </c>
      <c r="E23" s="17">
        <f t="shared" si="5"/>
        <v>72.58208175926778</v>
      </c>
      <c r="F23" s="99"/>
      <c r="G23" s="99"/>
      <c r="H23" s="99"/>
      <c r="I23" s="99"/>
      <c r="J23" s="99"/>
      <c r="K23" s="99">
        <v>3255.9</v>
      </c>
      <c r="L23" s="137">
        <v>2363.1999999999998</v>
      </c>
      <c r="M23" s="100">
        <f t="shared" si="7"/>
        <v>72.58208175926778</v>
      </c>
      <c r="N23" s="98"/>
    </row>
    <row r="24" spans="1:15" s="23" customFormat="1" ht="41.25" customHeight="1">
      <c r="A24" s="25" t="s">
        <v>31</v>
      </c>
      <c r="B24" s="26" t="s">
        <v>96</v>
      </c>
      <c r="C24" s="13">
        <f>G24+K24</f>
        <v>10177</v>
      </c>
      <c r="D24" s="13">
        <f>H24+L24</f>
        <v>6390.2</v>
      </c>
      <c r="E24" s="13">
        <f t="shared" si="5"/>
        <v>62.79060626903803</v>
      </c>
      <c r="F24" s="95">
        <f>D24*100/D11</f>
        <v>0.35169233622272755</v>
      </c>
      <c r="G24" s="94">
        <f>G25+G26+G27</f>
        <v>8123.5</v>
      </c>
      <c r="H24" s="94">
        <f>H25+H26+H27</f>
        <v>5389.7</v>
      </c>
      <c r="I24" s="94">
        <f t="shared" si="6"/>
        <v>66.347017910998957</v>
      </c>
      <c r="J24" s="95">
        <f>H24*100/H11</f>
        <v>0.35885186076145248</v>
      </c>
      <c r="K24" s="94">
        <f>K25+K26+K27</f>
        <v>2053.5</v>
      </c>
      <c r="L24" s="94">
        <f>L25+L26+L27</f>
        <v>1000.5</v>
      </c>
      <c r="M24" s="96">
        <f t="shared" si="7"/>
        <v>48.721694667640612</v>
      </c>
      <c r="N24" s="95">
        <f>L24*100/L11</f>
        <v>0.23932875997322767</v>
      </c>
      <c r="O24" s="97"/>
    </row>
    <row r="25" spans="1:15" ht="50.25" customHeight="1">
      <c r="A25" s="29" t="s">
        <v>114</v>
      </c>
      <c r="B25" s="28" t="s">
        <v>104</v>
      </c>
      <c r="C25" s="17">
        <f>G25+K25</f>
        <v>10167</v>
      </c>
      <c r="D25" s="17">
        <f t="shared" si="9"/>
        <v>6380.2</v>
      </c>
      <c r="E25" s="17">
        <f t="shared" si="5"/>
        <v>62.754008065309328</v>
      </c>
      <c r="F25" s="99"/>
      <c r="G25" s="99">
        <v>8113.5</v>
      </c>
      <c r="H25" s="99">
        <v>5379.7</v>
      </c>
      <c r="I25" s="99">
        <f t="shared" si="6"/>
        <v>66.30554014913416</v>
      </c>
      <c r="J25" s="99"/>
      <c r="K25" s="99">
        <v>2053.5</v>
      </c>
      <c r="L25" s="99">
        <v>1000.5</v>
      </c>
      <c r="M25" s="100">
        <f t="shared" si="7"/>
        <v>48.721694667640612</v>
      </c>
      <c r="N25" s="98"/>
    </row>
    <row r="26" spans="1:15" ht="19.5" hidden="1" customHeight="1">
      <c r="A26" s="30" t="s">
        <v>242</v>
      </c>
      <c r="B26" s="28" t="s">
        <v>241</v>
      </c>
      <c r="C26" s="17">
        <f>G26+K26</f>
        <v>0</v>
      </c>
      <c r="D26" s="17">
        <f t="shared" si="9"/>
        <v>0</v>
      </c>
      <c r="E26" s="17" t="e">
        <f t="shared" si="5"/>
        <v>#DIV/0!</v>
      </c>
      <c r="F26" s="99"/>
      <c r="G26" s="99"/>
      <c r="H26" s="99"/>
      <c r="I26" s="99"/>
      <c r="J26" s="99"/>
      <c r="K26" s="99"/>
      <c r="L26" s="99"/>
      <c r="M26" s="100"/>
      <c r="N26" s="98"/>
    </row>
    <row r="27" spans="1:15" ht="41.25" customHeight="1">
      <c r="A27" s="29" t="s">
        <v>251</v>
      </c>
      <c r="B27" s="28" t="s">
        <v>252</v>
      </c>
      <c r="C27" s="17">
        <f>G27+K27</f>
        <v>10</v>
      </c>
      <c r="D27" s="17">
        <f t="shared" si="9"/>
        <v>10</v>
      </c>
      <c r="E27" s="17">
        <f t="shared" si="5"/>
        <v>100</v>
      </c>
      <c r="F27" s="99"/>
      <c r="G27" s="99">
        <v>10</v>
      </c>
      <c r="H27" s="99">
        <v>10</v>
      </c>
      <c r="I27" s="99">
        <f t="shared" si="6"/>
        <v>100</v>
      </c>
      <c r="J27" s="99"/>
      <c r="K27" s="99"/>
      <c r="L27" s="99"/>
      <c r="M27" s="100"/>
      <c r="N27" s="98"/>
    </row>
    <row r="28" spans="1:15" s="23" customFormat="1" ht="21" customHeight="1">
      <c r="A28" s="25" t="s">
        <v>88</v>
      </c>
      <c r="B28" s="26" t="s">
        <v>39</v>
      </c>
      <c r="C28" s="13">
        <f>G28+K28</f>
        <v>209717.1</v>
      </c>
      <c r="D28" s="13">
        <f t="shared" si="9"/>
        <v>109711.40000000001</v>
      </c>
      <c r="E28" s="13">
        <f t="shared" si="5"/>
        <v>52.313998238579494</v>
      </c>
      <c r="F28" s="95">
        <f>D28*100/D11</f>
        <v>6.0380987412391081</v>
      </c>
      <c r="G28" s="94">
        <f>G29+G30+G31+G32+G33+G34+G35</f>
        <v>8348</v>
      </c>
      <c r="H28" s="94">
        <f>H29+H30+H31+H32+H33+H34+H35</f>
        <v>6660</v>
      </c>
      <c r="I28" s="94">
        <f t="shared" si="6"/>
        <v>79.779587925251562</v>
      </c>
      <c r="J28" s="95">
        <f>H28*100/H11</f>
        <v>0.44342976282005925</v>
      </c>
      <c r="K28" s="94">
        <f>K29+K30+K31+K32+K33+K34+K35</f>
        <v>201369.1</v>
      </c>
      <c r="L28" s="94">
        <f>L29+L30+L31+L32+L33+L34+L35+L31</f>
        <v>103051.40000000001</v>
      </c>
      <c r="M28" s="96">
        <f t="shared" si="7"/>
        <v>51.175378943442659</v>
      </c>
      <c r="N28" s="95">
        <f>L28*100/L11</f>
        <v>24.650838356326911</v>
      </c>
      <c r="O28" s="97"/>
    </row>
    <row r="29" spans="1:15">
      <c r="A29" s="29" t="s">
        <v>99</v>
      </c>
      <c r="B29" s="28" t="s">
        <v>72</v>
      </c>
      <c r="C29" s="17">
        <f t="shared" si="8"/>
        <v>538.1</v>
      </c>
      <c r="D29" s="17">
        <f t="shared" si="9"/>
        <v>379.9</v>
      </c>
      <c r="E29" s="17">
        <f t="shared" si="5"/>
        <v>70.600260174688714</v>
      </c>
      <c r="F29" s="99"/>
      <c r="G29" s="99"/>
      <c r="H29" s="99"/>
      <c r="I29" s="99"/>
      <c r="J29" s="99"/>
      <c r="K29" s="99">
        <v>538.1</v>
      </c>
      <c r="L29" s="99">
        <v>379.9</v>
      </c>
      <c r="M29" s="100">
        <f t="shared" si="7"/>
        <v>70.600260174688714</v>
      </c>
      <c r="N29" s="98"/>
    </row>
    <row r="30" spans="1:15">
      <c r="A30" s="29" t="s">
        <v>120</v>
      </c>
      <c r="B30" s="28" t="s">
        <v>109</v>
      </c>
      <c r="C30" s="17">
        <f t="shared" si="8"/>
        <v>360</v>
      </c>
      <c r="D30" s="17">
        <f t="shared" si="9"/>
        <v>260</v>
      </c>
      <c r="E30" s="17">
        <f>D30/C30*100</f>
        <v>72.222222222222214</v>
      </c>
      <c r="F30" s="99"/>
      <c r="G30" s="99">
        <v>360</v>
      </c>
      <c r="H30" s="99">
        <v>260</v>
      </c>
      <c r="I30" s="99">
        <f t="shared" si="6"/>
        <v>72.222222222222214</v>
      </c>
      <c r="J30" s="99"/>
      <c r="K30" s="99"/>
      <c r="L30" s="99"/>
      <c r="M30" s="100"/>
      <c r="N30" s="98"/>
    </row>
    <row r="31" spans="1:15">
      <c r="A31" s="29" t="s">
        <v>240</v>
      </c>
      <c r="B31" s="28" t="s">
        <v>239</v>
      </c>
      <c r="C31" s="17">
        <f t="shared" si="8"/>
        <v>198</v>
      </c>
      <c r="D31" s="17">
        <f t="shared" si="9"/>
        <v>198</v>
      </c>
      <c r="E31" s="17">
        <f t="shared" si="5"/>
        <v>100</v>
      </c>
      <c r="F31" s="99"/>
      <c r="G31" s="99">
        <v>198</v>
      </c>
      <c r="H31" s="99">
        <v>198</v>
      </c>
      <c r="I31" s="99">
        <f t="shared" si="6"/>
        <v>100</v>
      </c>
      <c r="J31" s="99"/>
      <c r="K31" s="99"/>
      <c r="L31" s="99"/>
      <c r="M31" s="100"/>
      <c r="N31" s="98"/>
    </row>
    <row r="32" spans="1:15">
      <c r="A32" s="29" t="s">
        <v>55</v>
      </c>
      <c r="B32" s="28" t="s">
        <v>10</v>
      </c>
      <c r="C32" s="17">
        <f t="shared" si="8"/>
        <v>987</v>
      </c>
      <c r="D32" s="17">
        <f t="shared" si="9"/>
        <v>521</v>
      </c>
      <c r="E32" s="17">
        <f t="shared" si="5"/>
        <v>52.786220871327252</v>
      </c>
      <c r="F32" s="99"/>
      <c r="G32" s="99"/>
      <c r="H32" s="99"/>
      <c r="I32" s="99"/>
      <c r="J32" s="99"/>
      <c r="K32" s="99">
        <v>987</v>
      </c>
      <c r="L32" s="99">
        <v>521</v>
      </c>
      <c r="M32" s="100">
        <f t="shared" si="7"/>
        <v>52.786220871327252</v>
      </c>
      <c r="N32" s="98"/>
    </row>
    <row r="33" spans="1:15">
      <c r="A33" s="29" t="s">
        <v>74</v>
      </c>
      <c r="B33" s="28" t="s">
        <v>13</v>
      </c>
      <c r="C33" s="17">
        <f t="shared" si="8"/>
        <v>1318.9</v>
      </c>
      <c r="D33" s="17">
        <f t="shared" si="9"/>
        <v>970.4</v>
      </c>
      <c r="E33" s="17">
        <f t="shared" si="5"/>
        <v>73.576465236181662</v>
      </c>
      <c r="F33" s="99"/>
      <c r="G33" s="99"/>
      <c r="H33" s="99"/>
      <c r="I33" s="99"/>
      <c r="J33" s="99"/>
      <c r="K33" s="99">
        <v>1318.9</v>
      </c>
      <c r="L33" s="99">
        <v>970.4</v>
      </c>
      <c r="M33" s="100">
        <f t="shared" si="7"/>
        <v>73.576465236181662</v>
      </c>
      <c r="N33" s="98"/>
    </row>
    <row r="34" spans="1:15">
      <c r="A34" s="29" t="s">
        <v>32</v>
      </c>
      <c r="B34" s="28" t="s">
        <v>16</v>
      </c>
      <c r="C34" s="17">
        <f t="shared" si="8"/>
        <v>195637.7</v>
      </c>
      <c r="D34" s="17">
        <f t="shared" si="9"/>
        <v>100983</v>
      </c>
      <c r="E34" s="17">
        <f t="shared" si="5"/>
        <v>51.617351870319474</v>
      </c>
      <c r="F34" s="99"/>
      <c r="G34" s="99">
        <v>2138</v>
      </c>
      <c r="H34" s="99">
        <v>1535.7</v>
      </c>
      <c r="I34" s="99">
        <f t="shared" ref="I34" si="10">H34/G34*100</f>
        <v>71.828811973807291</v>
      </c>
      <c r="J34" s="99"/>
      <c r="K34" s="99">
        <v>193499.7</v>
      </c>
      <c r="L34" s="99">
        <v>99447.3</v>
      </c>
      <c r="M34" s="100">
        <f t="shared" si="7"/>
        <v>51.394033169043674</v>
      </c>
      <c r="N34" s="98"/>
    </row>
    <row r="35" spans="1:15" ht="28.5" customHeight="1">
      <c r="A35" s="29" t="s">
        <v>35</v>
      </c>
      <c r="B35" s="28" t="s">
        <v>95</v>
      </c>
      <c r="C35" s="17">
        <f t="shared" ref="C35:C43" si="11">G35+K35</f>
        <v>10677.4</v>
      </c>
      <c r="D35" s="17">
        <f t="shared" ref="D35:D43" si="12">H35+L35</f>
        <v>6399.1</v>
      </c>
      <c r="E35" s="17">
        <f t="shared" ref="E35:E41" si="13">D35/C35*100</f>
        <v>59.931256672972822</v>
      </c>
      <c r="F35" s="99"/>
      <c r="G35" s="99">
        <v>5652</v>
      </c>
      <c r="H35" s="99">
        <v>4666.3</v>
      </c>
      <c r="I35" s="99">
        <f t="shared" ref="I35:I41" si="14">H35/G35*100</f>
        <v>82.560155697098381</v>
      </c>
      <c r="J35" s="99"/>
      <c r="K35" s="99">
        <v>5025.3999999999996</v>
      </c>
      <c r="L35" s="99">
        <v>1732.8</v>
      </c>
      <c r="M35" s="100">
        <f t="shared" ref="M35:M40" si="15">L35/K35*100</f>
        <v>34.480837346280893</v>
      </c>
      <c r="N35" s="98"/>
    </row>
    <row r="36" spans="1:15" s="23" customFormat="1" ht="27" customHeight="1">
      <c r="A36" s="25" t="s">
        <v>108</v>
      </c>
      <c r="B36" s="26" t="s">
        <v>107</v>
      </c>
      <c r="C36" s="13">
        <f t="shared" si="11"/>
        <v>121969.93700000001</v>
      </c>
      <c r="D36" s="13">
        <f t="shared" si="12"/>
        <v>44963.4</v>
      </c>
      <c r="E36" s="13">
        <f t="shared" si="13"/>
        <v>36.8643299373025</v>
      </c>
      <c r="F36" s="95">
        <f>D36*100/D11</f>
        <v>2.474614752357827</v>
      </c>
      <c r="G36" s="94">
        <f>G37+G38+G39</f>
        <v>18030.837</v>
      </c>
      <c r="H36" s="94">
        <f>H37+H38+H39</f>
        <v>4310.8</v>
      </c>
      <c r="I36" s="94">
        <f t="shared" ref="I36:I38" si="16">H36/G36*100</f>
        <v>23.907930619083299</v>
      </c>
      <c r="J36" s="95">
        <f>H36*100/H11</f>
        <v>0.28701757080551221</v>
      </c>
      <c r="K36" s="94">
        <f>K37+K38+K39</f>
        <v>103939.1</v>
      </c>
      <c r="L36" s="94">
        <f>L37+L38+L39</f>
        <v>40652.6</v>
      </c>
      <c r="M36" s="96">
        <f t="shared" si="15"/>
        <v>39.111941511904561</v>
      </c>
      <c r="N36" s="95">
        <f>L36*100/L11</f>
        <v>9.7244741106323183</v>
      </c>
      <c r="O36" s="97"/>
    </row>
    <row r="37" spans="1:15">
      <c r="A37" s="29" t="s">
        <v>15</v>
      </c>
      <c r="B37" s="28" t="s">
        <v>111</v>
      </c>
      <c r="C37" s="17">
        <f t="shared" si="11"/>
        <v>8440.7369999999992</v>
      </c>
      <c r="D37" s="17">
        <f t="shared" si="12"/>
        <v>6963.8</v>
      </c>
      <c r="E37" s="17">
        <f t="shared" si="13"/>
        <v>82.502274386703448</v>
      </c>
      <c r="F37" s="99"/>
      <c r="G37" s="99">
        <v>2310.837</v>
      </c>
      <c r="H37" s="99">
        <v>2310.8000000000002</v>
      </c>
      <c r="I37" s="99">
        <f t="shared" si="16"/>
        <v>99.998398848555752</v>
      </c>
      <c r="J37" s="99"/>
      <c r="K37" s="99">
        <v>6129.9</v>
      </c>
      <c r="L37" s="99">
        <v>4653</v>
      </c>
      <c r="M37" s="100">
        <f t="shared" si="15"/>
        <v>75.906621641462351</v>
      </c>
      <c r="N37" s="98"/>
    </row>
    <row r="38" spans="1:15">
      <c r="A38" s="29" t="s">
        <v>117</v>
      </c>
      <c r="B38" s="28" t="s">
        <v>9</v>
      </c>
      <c r="C38" s="17">
        <f t="shared" si="11"/>
        <v>60934.8</v>
      </c>
      <c r="D38" s="17">
        <f t="shared" si="12"/>
        <v>7844.8</v>
      </c>
      <c r="E38" s="17">
        <f t="shared" si="13"/>
        <v>12.874088369864181</v>
      </c>
      <c r="F38" s="99"/>
      <c r="G38" s="99">
        <v>15720</v>
      </c>
      <c r="H38" s="99">
        <v>2000</v>
      </c>
      <c r="I38" s="99">
        <f t="shared" si="16"/>
        <v>12.72264631043257</v>
      </c>
      <c r="J38" s="99"/>
      <c r="K38" s="99">
        <v>45214.8</v>
      </c>
      <c r="L38" s="99">
        <v>5844.8</v>
      </c>
      <c r="M38" s="100">
        <f t="shared" si="15"/>
        <v>12.926740801684403</v>
      </c>
      <c r="N38" s="98"/>
    </row>
    <row r="39" spans="1:15">
      <c r="A39" s="29" t="s">
        <v>105</v>
      </c>
      <c r="B39" s="28" t="s">
        <v>12</v>
      </c>
      <c r="C39" s="17">
        <f t="shared" si="11"/>
        <v>52594.400000000001</v>
      </c>
      <c r="D39" s="17">
        <f t="shared" si="12"/>
        <v>30154.799999999999</v>
      </c>
      <c r="E39" s="17">
        <f t="shared" si="13"/>
        <v>57.334621176399004</v>
      </c>
      <c r="F39" s="99"/>
      <c r="G39" s="99"/>
      <c r="H39" s="99"/>
      <c r="I39" s="99"/>
      <c r="J39" s="99"/>
      <c r="K39" s="99">
        <v>52594.400000000001</v>
      </c>
      <c r="L39" s="99">
        <v>30154.799999999999</v>
      </c>
      <c r="M39" s="100">
        <f t="shared" si="15"/>
        <v>57.334621176399004</v>
      </c>
      <c r="N39" s="98"/>
    </row>
    <row r="40" spans="1:15" s="23" customFormat="1" ht="21.75" customHeight="1">
      <c r="A40" s="25" t="s">
        <v>123</v>
      </c>
      <c r="B40" s="26" t="s">
        <v>119</v>
      </c>
      <c r="C40" s="13">
        <f>G40+K40</f>
        <v>1550464.8640000001</v>
      </c>
      <c r="D40" s="13">
        <f t="shared" si="12"/>
        <v>1165838.3</v>
      </c>
      <c r="E40" s="13">
        <f t="shared" si="13"/>
        <v>75.192822944228936</v>
      </c>
      <c r="F40" s="95">
        <f>D40*100/D11</f>
        <v>64.163311850166366</v>
      </c>
      <c r="G40" s="94">
        <f>G41+G42+G43+G44+G45</f>
        <v>1549875.8640000001</v>
      </c>
      <c r="H40" s="94">
        <f>H41+H42+H43+H44+H45</f>
        <v>1165541.5</v>
      </c>
      <c r="I40" s="94">
        <f t="shared" si="14"/>
        <v>75.202248584729233</v>
      </c>
      <c r="J40" s="95">
        <f>H40*100/H11</f>
        <v>77.602971606897313</v>
      </c>
      <c r="K40" s="94">
        <f>K41+K42+K43+K44+K45</f>
        <v>589</v>
      </c>
      <c r="L40" s="94">
        <f>L41+L42+L43+L44+L45</f>
        <v>296.8</v>
      </c>
      <c r="M40" s="96">
        <f t="shared" si="15"/>
        <v>50.390492359932097</v>
      </c>
      <c r="N40" s="95">
        <f>L40*100/L11</f>
        <v>7.0997277321393271E-2</v>
      </c>
      <c r="O40" s="97"/>
    </row>
    <row r="41" spans="1:15">
      <c r="A41" s="29" t="s">
        <v>51</v>
      </c>
      <c r="B41" s="28" t="s">
        <v>122</v>
      </c>
      <c r="C41" s="17">
        <f t="shared" si="11"/>
        <v>386332.935</v>
      </c>
      <c r="D41" s="17">
        <f t="shared" si="12"/>
        <v>290326.90000000002</v>
      </c>
      <c r="E41" s="17">
        <f t="shared" si="13"/>
        <v>75.149404489679355</v>
      </c>
      <c r="F41" s="99"/>
      <c r="G41" s="99">
        <v>386332.935</v>
      </c>
      <c r="H41" s="99">
        <v>290326.90000000002</v>
      </c>
      <c r="I41" s="99">
        <f t="shared" si="14"/>
        <v>75.149404489679355</v>
      </c>
      <c r="J41" s="99"/>
      <c r="K41" s="99"/>
      <c r="L41" s="99"/>
      <c r="M41" s="100"/>
      <c r="N41" s="98"/>
    </row>
    <row r="42" spans="1:15">
      <c r="A42" s="29" t="s">
        <v>43</v>
      </c>
      <c r="B42" s="28" t="s">
        <v>22</v>
      </c>
      <c r="C42" s="17">
        <f t="shared" si="11"/>
        <v>946899.7</v>
      </c>
      <c r="D42" s="17">
        <f t="shared" si="12"/>
        <v>706493.5</v>
      </c>
      <c r="E42" s="17">
        <f t="shared" ref="E42:E47" si="17">D42/C42*100</f>
        <v>74.611228623263898</v>
      </c>
      <c r="F42" s="99"/>
      <c r="G42" s="99">
        <v>946899.7</v>
      </c>
      <c r="H42" s="99">
        <v>706493.5</v>
      </c>
      <c r="I42" s="99">
        <f t="shared" ref="I42:I47" si="18">H42/G42*100</f>
        <v>74.611228623263898</v>
      </c>
      <c r="J42" s="99"/>
      <c r="K42" s="99"/>
      <c r="L42" s="99"/>
      <c r="M42" s="100"/>
      <c r="N42" s="98"/>
    </row>
    <row r="43" spans="1:15">
      <c r="A43" s="29" t="s">
        <v>245</v>
      </c>
      <c r="B43" s="28" t="s">
        <v>244</v>
      </c>
      <c r="C43" s="17">
        <f t="shared" si="11"/>
        <v>163847.6</v>
      </c>
      <c r="D43" s="17">
        <f t="shared" si="12"/>
        <v>125631.4</v>
      </c>
      <c r="E43" s="17">
        <f t="shared" si="17"/>
        <v>76.675764551937291</v>
      </c>
      <c r="F43" s="99"/>
      <c r="G43" s="99">
        <v>163847.6</v>
      </c>
      <c r="H43" s="99">
        <v>125631.4</v>
      </c>
      <c r="I43" s="99">
        <f t="shared" si="18"/>
        <v>76.675764551937291</v>
      </c>
      <c r="J43" s="99"/>
      <c r="K43" s="99"/>
      <c r="L43" s="99"/>
      <c r="M43" s="100"/>
      <c r="N43" s="98"/>
    </row>
    <row r="44" spans="1:15" ht="24">
      <c r="A44" s="29" t="s">
        <v>5</v>
      </c>
      <c r="B44" s="28" t="s">
        <v>93</v>
      </c>
      <c r="C44" s="17">
        <f t="shared" ref="C44:C47" si="19">G44+K44</f>
        <v>7955.3289999999997</v>
      </c>
      <c r="D44" s="17">
        <f t="shared" ref="D44:D47" si="20">H44+L44</f>
        <v>7629.3</v>
      </c>
      <c r="E44" s="17">
        <f t="shared" si="17"/>
        <v>95.901753403284772</v>
      </c>
      <c r="F44" s="99"/>
      <c r="G44" s="99">
        <v>7366.3289999999997</v>
      </c>
      <c r="H44" s="99">
        <v>7332.5</v>
      </c>
      <c r="I44" s="99">
        <f t="shared" si="18"/>
        <v>99.540761755278652</v>
      </c>
      <c r="J44" s="99"/>
      <c r="K44" s="99">
        <v>589</v>
      </c>
      <c r="L44" s="99">
        <v>296.8</v>
      </c>
      <c r="M44" s="100">
        <f t="shared" ref="M44:M47" si="21">L44/K44*100</f>
        <v>50.390492359932097</v>
      </c>
      <c r="N44" s="98"/>
    </row>
    <row r="45" spans="1:15">
      <c r="A45" s="29" t="s">
        <v>45</v>
      </c>
      <c r="B45" s="28" t="s">
        <v>101</v>
      </c>
      <c r="C45" s="17">
        <f t="shared" si="19"/>
        <v>45429.3</v>
      </c>
      <c r="D45" s="17">
        <f t="shared" si="20"/>
        <v>35757.199999999997</v>
      </c>
      <c r="E45" s="17">
        <f t="shared" si="17"/>
        <v>78.709555287006395</v>
      </c>
      <c r="F45" s="99"/>
      <c r="G45" s="99">
        <v>45429.3</v>
      </c>
      <c r="H45" s="99">
        <v>35757.199999999997</v>
      </c>
      <c r="I45" s="99">
        <f t="shared" si="18"/>
        <v>78.709555287006395</v>
      </c>
      <c r="J45" s="99"/>
      <c r="K45" s="99"/>
      <c r="L45" s="99"/>
      <c r="M45" s="100"/>
      <c r="N45" s="98"/>
    </row>
    <row r="46" spans="1:15" s="23" customFormat="1" ht="21.75" customHeight="1">
      <c r="A46" s="25" t="s">
        <v>4</v>
      </c>
      <c r="B46" s="26" t="s">
        <v>62</v>
      </c>
      <c r="C46" s="13">
        <f>G46+K46</f>
        <v>139057</v>
      </c>
      <c r="D46" s="13">
        <f>H46+L46</f>
        <v>106307.9</v>
      </c>
      <c r="E46" s="13">
        <f t="shared" si="17"/>
        <v>76.449153944066097</v>
      </c>
      <c r="F46" s="95">
        <f>D46*100/D11</f>
        <v>5.8507830286895706</v>
      </c>
      <c r="G46" s="94">
        <f>G47+G48</f>
        <v>59652.700000000004</v>
      </c>
      <c r="H46" s="94">
        <f>H47+H48</f>
        <v>45992</v>
      </c>
      <c r="I46" s="94">
        <f t="shared" si="18"/>
        <v>77.09961158505817</v>
      </c>
      <c r="J46" s="95">
        <f>H46*100/H11</f>
        <v>3.0621954431862108</v>
      </c>
      <c r="K46" s="94">
        <f>K47+K48</f>
        <v>79404.3</v>
      </c>
      <c r="L46" s="94">
        <f>L47+L48</f>
        <v>60315.9</v>
      </c>
      <c r="M46" s="96">
        <f>L46/K46*100</f>
        <v>75.960495842164718</v>
      </c>
      <c r="N46" s="95">
        <f>L46*100/L11</f>
        <v>14.428115495921242</v>
      </c>
      <c r="O46" s="97"/>
    </row>
    <row r="47" spans="1:15">
      <c r="A47" s="29" t="s">
        <v>7</v>
      </c>
      <c r="B47" s="28" t="s">
        <v>67</v>
      </c>
      <c r="C47" s="17">
        <f t="shared" si="19"/>
        <v>116648.6</v>
      </c>
      <c r="D47" s="17">
        <f t="shared" si="20"/>
        <v>89016.4</v>
      </c>
      <c r="E47" s="17">
        <f t="shared" si="17"/>
        <v>76.311588823183456</v>
      </c>
      <c r="F47" s="99"/>
      <c r="G47" s="99">
        <v>37244.300000000003</v>
      </c>
      <c r="H47" s="99">
        <v>28700.5</v>
      </c>
      <c r="I47" s="99">
        <f t="shared" si="18"/>
        <v>77.060113896623108</v>
      </c>
      <c r="J47" s="99"/>
      <c r="K47" s="99">
        <v>79404.3</v>
      </c>
      <c r="L47" s="99">
        <v>60315.9</v>
      </c>
      <c r="M47" s="100">
        <f t="shared" si="21"/>
        <v>75.960495842164718</v>
      </c>
      <c r="N47" s="98"/>
    </row>
    <row r="48" spans="1:15" ht="27" customHeight="1">
      <c r="A48" s="29" t="s">
        <v>97</v>
      </c>
      <c r="B48" s="28" t="s">
        <v>100</v>
      </c>
      <c r="C48" s="17">
        <f t="shared" ref="C48:C55" si="22">G48+K48</f>
        <v>22408.400000000001</v>
      </c>
      <c r="D48" s="17">
        <f t="shared" ref="D48:D55" si="23">H48+L48</f>
        <v>17291.5</v>
      </c>
      <c r="E48" s="17">
        <f t="shared" ref="E48:E55" si="24">D48/C48*100</f>
        <v>77.165259456275322</v>
      </c>
      <c r="F48" s="99"/>
      <c r="G48" s="99">
        <v>22408.400000000001</v>
      </c>
      <c r="H48" s="99">
        <v>17291.5</v>
      </c>
      <c r="I48" s="99">
        <f t="shared" ref="I48:I55" si="25">H48/G48*100</f>
        <v>77.165259456275322</v>
      </c>
      <c r="J48" s="99"/>
      <c r="K48" s="99"/>
      <c r="L48" s="99"/>
      <c r="M48" s="100"/>
      <c r="N48" s="98"/>
    </row>
    <row r="49" spans="1:15" s="23" customFormat="1" ht="24" customHeight="1">
      <c r="A49" s="25" t="s">
        <v>0</v>
      </c>
      <c r="B49" s="26" t="s">
        <v>112</v>
      </c>
      <c r="C49" s="13">
        <f t="shared" si="22"/>
        <v>127494.23000000001</v>
      </c>
      <c r="D49" s="13">
        <f t="shared" si="23"/>
        <v>95586.400000000009</v>
      </c>
      <c r="E49" s="13">
        <f t="shared" si="24"/>
        <v>74.973118391318565</v>
      </c>
      <c r="F49" s="95">
        <f>D49*100/D11</f>
        <v>5.2607123919627119</v>
      </c>
      <c r="G49" s="94">
        <f>G50+G51+G52+G53</f>
        <v>113863.13</v>
      </c>
      <c r="H49" s="94">
        <f>H50+H51+H52+H53</f>
        <v>85042.000000000015</v>
      </c>
      <c r="I49" s="94">
        <f t="shared" si="25"/>
        <v>74.687916975407248</v>
      </c>
      <c r="J49" s="95">
        <f>H49*100/H11</f>
        <v>5.6621852687302532</v>
      </c>
      <c r="K49" s="94">
        <f>K50+K51+K52+K53</f>
        <v>13631.1</v>
      </c>
      <c r="L49" s="94">
        <f>L50+L51+L52+L53</f>
        <v>10544.4</v>
      </c>
      <c r="M49" s="96">
        <f t="shared" ref="M49:M55" si="26">L49/K49*100</f>
        <v>77.355459207254</v>
      </c>
      <c r="N49" s="95">
        <f>L49*100/L11</f>
        <v>2.5223170181526253</v>
      </c>
      <c r="O49" s="97"/>
    </row>
    <row r="50" spans="1:15">
      <c r="A50" s="29" t="s">
        <v>116</v>
      </c>
      <c r="B50" s="28" t="s">
        <v>113</v>
      </c>
      <c r="C50" s="17">
        <f t="shared" si="22"/>
        <v>18439</v>
      </c>
      <c r="D50" s="17">
        <f t="shared" si="23"/>
        <v>14603.1</v>
      </c>
      <c r="E50" s="17">
        <f t="shared" si="24"/>
        <v>79.196811106893009</v>
      </c>
      <c r="F50" s="99"/>
      <c r="G50" s="99">
        <v>9540.2999999999993</v>
      </c>
      <c r="H50" s="99">
        <v>7942.6</v>
      </c>
      <c r="I50" s="99">
        <f t="shared" si="25"/>
        <v>83.253147175665347</v>
      </c>
      <c r="J50" s="99"/>
      <c r="K50" s="99">
        <v>8898.7000000000007</v>
      </c>
      <c r="L50" s="99">
        <v>6660.5</v>
      </c>
      <c r="M50" s="100">
        <f t="shared" si="26"/>
        <v>74.848011507298821</v>
      </c>
      <c r="N50" s="98"/>
    </row>
    <row r="51" spans="1:15">
      <c r="A51" s="29" t="s">
        <v>102</v>
      </c>
      <c r="B51" s="28" t="s">
        <v>17</v>
      </c>
      <c r="C51" s="17">
        <f t="shared" si="22"/>
        <v>75206.099999999991</v>
      </c>
      <c r="D51" s="17">
        <f t="shared" si="23"/>
        <v>61768.700000000004</v>
      </c>
      <c r="E51" s="17">
        <f t="shared" si="24"/>
        <v>82.132566374270183</v>
      </c>
      <c r="F51" s="99"/>
      <c r="G51" s="99">
        <v>70473.7</v>
      </c>
      <c r="H51" s="99">
        <v>57884.800000000003</v>
      </c>
      <c r="I51" s="99">
        <f t="shared" si="25"/>
        <v>82.136740372649669</v>
      </c>
      <c r="J51" s="99"/>
      <c r="K51" s="99">
        <v>4732.3999999999996</v>
      </c>
      <c r="L51" s="99">
        <v>3883.9</v>
      </c>
      <c r="M51" s="100">
        <f t="shared" si="26"/>
        <v>82.070408249513989</v>
      </c>
      <c r="N51" s="98"/>
    </row>
    <row r="52" spans="1:15">
      <c r="A52" s="29" t="s">
        <v>84</v>
      </c>
      <c r="B52" s="28" t="s">
        <v>20</v>
      </c>
      <c r="C52" s="17">
        <f t="shared" si="22"/>
        <v>27406</v>
      </c>
      <c r="D52" s="17">
        <f t="shared" si="23"/>
        <v>14130.8</v>
      </c>
      <c r="E52" s="17">
        <f t="shared" si="24"/>
        <v>51.560972049916074</v>
      </c>
      <c r="F52" s="99"/>
      <c r="G52" s="99">
        <v>27406</v>
      </c>
      <c r="H52" s="99">
        <v>14130.8</v>
      </c>
      <c r="I52" s="99">
        <f t="shared" si="25"/>
        <v>51.560972049916074</v>
      </c>
      <c r="J52" s="99"/>
      <c r="K52" s="99"/>
      <c r="L52" s="99"/>
      <c r="M52" s="100"/>
      <c r="N52" s="98"/>
    </row>
    <row r="53" spans="1:15" ht="23.25" customHeight="1">
      <c r="A53" s="29" t="s">
        <v>68</v>
      </c>
      <c r="B53" s="28" t="s">
        <v>59</v>
      </c>
      <c r="C53" s="17">
        <f t="shared" si="22"/>
        <v>6443.13</v>
      </c>
      <c r="D53" s="17">
        <f t="shared" si="23"/>
        <v>5083.8</v>
      </c>
      <c r="E53" s="17">
        <f t="shared" si="24"/>
        <v>78.902645142966236</v>
      </c>
      <c r="F53" s="99"/>
      <c r="G53" s="99">
        <v>6443.13</v>
      </c>
      <c r="H53" s="99">
        <v>5083.8</v>
      </c>
      <c r="I53" s="99">
        <f t="shared" si="25"/>
        <v>78.902645142966236</v>
      </c>
      <c r="J53" s="99"/>
      <c r="K53" s="99"/>
      <c r="L53" s="99"/>
      <c r="M53" s="100"/>
      <c r="N53" s="98"/>
    </row>
    <row r="54" spans="1:15" s="23" customFormat="1" ht="24" customHeight="1">
      <c r="A54" s="25" t="s">
        <v>19</v>
      </c>
      <c r="B54" s="26" t="s">
        <v>54</v>
      </c>
      <c r="C54" s="13">
        <f t="shared" si="22"/>
        <v>52416.800000000003</v>
      </c>
      <c r="D54" s="13">
        <f t="shared" si="23"/>
        <v>42798.500000000007</v>
      </c>
      <c r="E54" s="13">
        <f t="shared" si="24"/>
        <v>81.650348743151056</v>
      </c>
      <c r="F54" s="95">
        <f>D54*100/D11</f>
        <v>2.355466879257051</v>
      </c>
      <c r="G54" s="94">
        <f>G55+G56</f>
        <v>226.4</v>
      </c>
      <c r="H54" s="94">
        <f>H55+H56</f>
        <v>206.4</v>
      </c>
      <c r="I54" s="94">
        <f t="shared" si="25"/>
        <v>91.166077738515909</v>
      </c>
      <c r="J54" s="95">
        <f>H54*100/H11</f>
        <v>1.3742327784693729E-2</v>
      </c>
      <c r="K54" s="94">
        <f>K55+K56</f>
        <v>52190.400000000001</v>
      </c>
      <c r="L54" s="94">
        <f>L55+L56</f>
        <v>42592.100000000006</v>
      </c>
      <c r="M54" s="96">
        <f t="shared" si="26"/>
        <v>81.609069867255286</v>
      </c>
      <c r="N54" s="95">
        <f>L54*100/L11</f>
        <v>10.188420267521952</v>
      </c>
      <c r="O54" s="97"/>
    </row>
    <row r="55" spans="1:15">
      <c r="A55" s="29" t="s">
        <v>82</v>
      </c>
      <c r="B55" s="28" t="s">
        <v>58</v>
      </c>
      <c r="C55" s="17">
        <f t="shared" si="22"/>
        <v>6453.9</v>
      </c>
      <c r="D55" s="17">
        <f t="shared" si="23"/>
        <v>676.2</v>
      </c>
      <c r="E55" s="17">
        <f t="shared" si="24"/>
        <v>10.477385766745689</v>
      </c>
      <c r="F55" s="99"/>
      <c r="G55" s="99">
        <v>226.4</v>
      </c>
      <c r="H55" s="99">
        <v>206.4</v>
      </c>
      <c r="I55" s="99">
        <f t="shared" si="25"/>
        <v>91.166077738515909</v>
      </c>
      <c r="J55" s="99"/>
      <c r="K55" s="99">
        <v>6227.5</v>
      </c>
      <c r="L55" s="99">
        <v>469.8</v>
      </c>
      <c r="M55" s="100">
        <f t="shared" si="26"/>
        <v>7.5439582496989166</v>
      </c>
      <c r="N55" s="98"/>
    </row>
    <row r="56" spans="1:15">
      <c r="A56" s="29" t="s">
        <v>76</v>
      </c>
      <c r="B56" s="28" t="s">
        <v>61</v>
      </c>
      <c r="C56" s="17">
        <f t="shared" ref="C56" si="27">G56+K56</f>
        <v>45962.9</v>
      </c>
      <c r="D56" s="17">
        <f t="shared" ref="D56" si="28">H56+L56</f>
        <v>42122.3</v>
      </c>
      <c r="E56" s="17">
        <f t="shared" ref="E56:E62" si="29">D56/C56*100</f>
        <v>91.64413037471526</v>
      </c>
      <c r="F56" s="99"/>
      <c r="G56" s="99"/>
      <c r="H56" s="99"/>
      <c r="I56" s="99"/>
      <c r="J56" s="99"/>
      <c r="K56" s="99">
        <v>45962.9</v>
      </c>
      <c r="L56" s="99">
        <v>42122.3</v>
      </c>
      <c r="M56" s="100">
        <f t="shared" ref="M56:M63" si="30">L56/K56*100</f>
        <v>91.64413037471526</v>
      </c>
      <c r="N56" s="98"/>
    </row>
    <row r="57" spans="1:15" s="23" customFormat="1" ht="37.5" customHeight="1">
      <c r="A57" s="25" t="s">
        <v>87</v>
      </c>
      <c r="B57" s="26" t="s">
        <v>38</v>
      </c>
      <c r="C57" s="13">
        <f>G57+K57-8.4</f>
        <v>9298.3000000000011</v>
      </c>
      <c r="D57" s="13">
        <f>H57+L57</f>
        <v>36.700000000000003</v>
      </c>
      <c r="E57" s="13">
        <f t="shared" si="29"/>
        <v>0.3946958046094447</v>
      </c>
      <c r="F57" s="95">
        <f>D57*100/D11</f>
        <v>2.0198286030756632E-3</v>
      </c>
      <c r="G57" s="94">
        <f>G58</f>
        <v>9200.7000000000007</v>
      </c>
      <c r="H57" s="94">
        <f>H58</f>
        <v>36.700000000000003</v>
      </c>
      <c r="I57" s="94">
        <f t="shared" ref="I57:I110" si="31">H57/G57*100</f>
        <v>0.39888269370808749</v>
      </c>
      <c r="J57" s="95">
        <f>H57*100/H11</f>
        <v>2.4435243686931197E-3</v>
      </c>
      <c r="K57" s="94">
        <f>K58</f>
        <v>106</v>
      </c>
      <c r="L57" s="94">
        <f t="shared" ref="L57" si="32">L58</f>
        <v>0</v>
      </c>
      <c r="M57" s="94">
        <f t="shared" ref="M57:N57" si="33">M58</f>
        <v>0</v>
      </c>
      <c r="N57" s="94">
        <f t="shared" si="33"/>
        <v>0</v>
      </c>
      <c r="O57" s="97"/>
    </row>
    <row r="58" spans="1:15" ht="27.75" customHeight="1">
      <c r="A58" s="29" t="s">
        <v>110</v>
      </c>
      <c r="B58" s="28" t="s">
        <v>71</v>
      </c>
      <c r="C58" s="17">
        <f>G58+K58-8.4</f>
        <v>9298.3000000000011</v>
      </c>
      <c r="D58" s="17">
        <f>H58+L58</f>
        <v>36.700000000000003</v>
      </c>
      <c r="E58" s="17">
        <f t="shared" si="29"/>
        <v>0.3946958046094447</v>
      </c>
      <c r="F58" s="99"/>
      <c r="G58" s="99">
        <v>9200.7000000000007</v>
      </c>
      <c r="H58" s="99">
        <v>36.700000000000003</v>
      </c>
      <c r="I58" s="99">
        <f t="shared" si="31"/>
        <v>0.39888269370808749</v>
      </c>
      <c r="J58" s="99"/>
      <c r="K58" s="99">
        <v>106</v>
      </c>
      <c r="L58" s="99"/>
      <c r="M58" s="100">
        <f t="shared" si="30"/>
        <v>0</v>
      </c>
      <c r="N58" s="98"/>
    </row>
    <row r="59" spans="1:15" s="23" customFormat="1" ht="61.5" customHeight="1">
      <c r="A59" s="25" t="s">
        <v>34</v>
      </c>
      <c r="B59" s="26" t="s">
        <v>106</v>
      </c>
      <c r="C59" s="13">
        <f>C60+C61</f>
        <v>0</v>
      </c>
      <c r="D59" s="13">
        <f>D60+D61</f>
        <v>0</v>
      </c>
      <c r="E59" s="13">
        <v>0</v>
      </c>
      <c r="F59" s="95">
        <f>D59*100/D11</f>
        <v>0</v>
      </c>
      <c r="G59" s="94">
        <f>G60+G61</f>
        <v>121173.7</v>
      </c>
      <c r="H59" s="94">
        <f>H60+H61</f>
        <v>93754.5</v>
      </c>
      <c r="I59" s="94">
        <f t="shared" si="31"/>
        <v>77.3719874857333</v>
      </c>
      <c r="J59" s="95">
        <f>H59*100/H11</f>
        <v>6.2422726273743612</v>
      </c>
      <c r="K59" s="94">
        <v>0</v>
      </c>
      <c r="L59" s="94">
        <v>0</v>
      </c>
      <c r="M59" s="100">
        <v>0</v>
      </c>
      <c r="N59" s="95">
        <v>0</v>
      </c>
      <c r="O59" s="97"/>
    </row>
    <row r="60" spans="1:15" ht="36">
      <c r="A60" s="29" t="s">
        <v>248</v>
      </c>
      <c r="B60" s="28" t="s">
        <v>6</v>
      </c>
      <c r="C60" s="17">
        <v>0</v>
      </c>
      <c r="D60" s="17">
        <f>L60</f>
        <v>0</v>
      </c>
      <c r="E60" s="17">
        <v>0</v>
      </c>
      <c r="F60" s="99"/>
      <c r="G60" s="99">
        <v>84079.7</v>
      </c>
      <c r="H60" s="99">
        <v>63978.9</v>
      </c>
      <c r="I60" s="99">
        <f t="shared" si="31"/>
        <v>76.093159228684215</v>
      </c>
      <c r="J60" s="99"/>
      <c r="K60" s="99"/>
      <c r="L60" s="99"/>
      <c r="M60" s="100"/>
      <c r="N60" s="98"/>
    </row>
    <row r="61" spans="1:15">
      <c r="A61" s="29" t="s">
        <v>247</v>
      </c>
      <c r="B61" s="28" t="s">
        <v>246</v>
      </c>
      <c r="C61" s="17">
        <v>0</v>
      </c>
      <c r="D61" s="17">
        <f>L61</f>
        <v>0</v>
      </c>
      <c r="E61" s="17">
        <v>0</v>
      </c>
      <c r="F61" s="99"/>
      <c r="G61" s="99">
        <v>37094</v>
      </c>
      <c r="H61" s="99">
        <v>29775.599999999999</v>
      </c>
      <c r="I61" s="99">
        <f t="shared" si="31"/>
        <v>80.27066371919986</v>
      </c>
      <c r="J61" s="99"/>
      <c r="K61" s="99"/>
      <c r="L61" s="99"/>
      <c r="M61" s="100"/>
      <c r="N61" s="98"/>
    </row>
    <row r="62" spans="1:15" s="23" customFormat="1" ht="43.5" customHeight="1">
      <c r="A62" s="31" t="s">
        <v>36</v>
      </c>
      <c r="B62" s="32" t="s">
        <v>103</v>
      </c>
      <c r="C62" s="13">
        <f>G62+K62</f>
        <v>-109333.66000000021</v>
      </c>
      <c r="D62" s="13">
        <f>H62+L62</f>
        <v>14569.000000000047</v>
      </c>
      <c r="E62" s="13">
        <f t="shared" si="29"/>
        <v>-13.325265064756836</v>
      </c>
      <c r="F62" s="121"/>
      <c r="G62" s="94">
        <f>-G66</f>
        <v>-37074.360000000204</v>
      </c>
      <c r="H62" s="94">
        <f>-H66</f>
        <v>26142.300000000047</v>
      </c>
      <c r="I62" s="96">
        <f t="shared" si="31"/>
        <v>-70.513152485976576</v>
      </c>
      <c r="J62" s="121"/>
      <c r="K62" s="94">
        <v>-72259.3</v>
      </c>
      <c r="L62" s="94">
        <v>-11573.3</v>
      </c>
      <c r="M62" s="100">
        <f t="shared" si="30"/>
        <v>16.016346684786591</v>
      </c>
      <c r="N62" s="95"/>
      <c r="O62" s="97"/>
    </row>
    <row r="63" spans="1:15" ht="25.5" hidden="1" customHeight="1">
      <c r="A63" s="33"/>
      <c r="B63" s="34"/>
      <c r="C63" s="11"/>
      <c r="D63" s="11"/>
      <c r="E63" s="11"/>
      <c r="F63" s="139">
        <f>D63*100/D14</f>
        <v>0</v>
      </c>
      <c r="G63" s="101"/>
      <c r="H63" s="101"/>
      <c r="I63" s="140" t="e">
        <f t="shared" si="31"/>
        <v>#DIV/0!</v>
      </c>
      <c r="J63" s="101"/>
      <c r="K63" s="101"/>
      <c r="L63" s="140" t="e">
        <f>#REF!+#REF!</f>
        <v>#REF!</v>
      </c>
      <c r="M63" s="141" t="e">
        <f t="shared" si="30"/>
        <v>#REF!</v>
      </c>
      <c r="N63" s="104"/>
    </row>
    <row r="64" spans="1:15" ht="15.75" customHeight="1">
      <c r="A64" s="142"/>
      <c r="B64" s="143"/>
      <c r="C64" s="144"/>
      <c r="D64" s="144"/>
      <c r="E64" s="144"/>
      <c r="F64" s="187"/>
      <c r="G64" s="165"/>
      <c r="H64" s="165"/>
      <c r="I64" s="188"/>
      <c r="J64" s="145"/>
      <c r="K64" s="145"/>
      <c r="L64" s="145"/>
      <c r="M64" s="189"/>
      <c r="N64" s="145"/>
    </row>
    <row r="65" spans="1:33" ht="18" customHeight="1">
      <c r="A65" s="172" t="s">
        <v>25</v>
      </c>
      <c r="B65" s="172"/>
      <c r="C65" s="172"/>
      <c r="D65" s="146" t="s">
        <v>42</v>
      </c>
      <c r="E65" s="146" t="s">
        <v>42</v>
      </c>
      <c r="F65" s="187"/>
      <c r="G65" s="166" t="s">
        <v>42</v>
      </c>
      <c r="H65" s="166" t="s">
        <v>42</v>
      </c>
      <c r="I65" s="188"/>
      <c r="J65" s="147" t="s">
        <v>42</v>
      </c>
      <c r="K65" s="147" t="s">
        <v>42</v>
      </c>
      <c r="L65" s="147" t="s">
        <v>42</v>
      </c>
      <c r="M65" s="189"/>
      <c r="N65" s="147" t="s">
        <v>42</v>
      </c>
      <c r="O65" s="105" t="s">
        <v>42</v>
      </c>
      <c r="P65" s="35" t="s">
        <v>42</v>
      </c>
      <c r="Q65" s="35" t="s">
        <v>42</v>
      </c>
      <c r="R65" s="35" t="s">
        <v>42</v>
      </c>
      <c r="S65" s="35" t="s">
        <v>42</v>
      </c>
      <c r="T65" s="35" t="s">
        <v>42</v>
      </c>
      <c r="U65" s="35" t="s">
        <v>42</v>
      </c>
      <c r="V65" s="173"/>
      <c r="W65" s="173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s="23" customFormat="1" ht="24">
      <c r="A66" s="2" t="s">
        <v>48</v>
      </c>
      <c r="B66" s="36" t="s">
        <v>103</v>
      </c>
      <c r="C66" s="14">
        <f>G66+K66</f>
        <v>109333.66000000011</v>
      </c>
      <c r="D66" s="14">
        <f>H66+L66</f>
        <v>-14569.000000000058</v>
      </c>
      <c r="E66" s="13">
        <f t="shared" ref="E66" si="34">D66/C66*100</f>
        <v>-13.325265064756858</v>
      </c>
      <c r="F66" s="95"/>
      <c r="G66" s="95">
        <f>G70+G80+G98+G95</f>
        <v>37074.360000000204</v>
      </c>
      <c r="H66" s="95">
        <f>H70+H80+H98+H95</f>
        <v>-26142.300000000047</v>
      </c>
      <c r="I66" s="13">
        <f t="shared" ref="I66" si="35">H66/G66*100</f>
        <v>-70.513152485976576</v>
      </c>
      <c r="J66" s="95"/>
      <c r="K66" s="95">
        <f>K70+K80+K98+K95</f>
        <v>72259.299999999901</v>
      </c>
      <c r="L66" s="95">
        <f>L70+L80+L98+L95</f>
        <v>11573.299999999988</v>
      </c>
      <c r="M66" s="94">
        <f t="shared" ref="M66" si="36">L66/K66*100</f>
        <v>16.016346684786601</v>
      </c>
      <c r="N66" s="95"/>
      <c r="O66" s="97"/>
    </row>
    <row r="67" spans="1:33">
      <c r="A67" s="148" t="s">
        <v>28</v>
      </c>
      <c r="B67" s="149"/>
      <c r="C67" s="150"/>
      <c r="D67" s="150"/>
      <c r="E67" s="150"/>
      <c r="F67" s="122"/>
      <c r="G67" s="151"/>
      <c r="H67" s="151"/>
      <c r="I67" s="102"/>
      <c r="J67" s="151"/>
      <c r="K67" s="151"/>
      <c r="L67" s="151"/>
      <c r="M67" s="103"/>
      <c r="N67" s="151"/>
    </row>
    <row r="68" spans="1:33" ht="18" customHeight="1">
      <c r="A68" s="1" t="s">
        <v>37</v>
      </c>
      <c r="B68" s="37" t="s">
        <v>103</v>
      </c>
      <c r="C68" s="16">
        <f>G68+K68</f>
        <v>18465</v>
      </c>
      <c r="D68" s="16">
        <f>H68+L68</f>
        <v>-750</v>
      </c>
      <c r="E68" s="18">
        <f t="shared" ref="E68:E110" si="37">D68/C68*100</f>
        <v>-4.0617384240454912</v>
      </c>
      <c r="F68" s="95"/>
      <c r="G68" s="98">
        <v>16866.599999999999</v>
      </c>
      <c r="H68" s="98">
        <v>-750</v>
      </c>
      <c r="I68" s="123">
        <f t="shared" si="31"/>
        <v>-4.4466578919284263</v>
      </c>
      <c r="J68" s="98"/>
      <c r="K68" s="98">
        <f>K70+K80</f>
        <v>1598.4</v>
      </c>
      <c r="L68" s="98">
        <f>L70+L80</f>
        <v>0</v>
      </c>
      <c r="M68" s="100">
        <f>L68/K68*100</f>
        <v>0</v>
      </c>
      <c r="N68" s="98"/>
    </row>
    <row r="69" spans="1:33">
      <c r="A69" s="1" t="s">
        <v>91</v>
      </c>
      <c r="B69" s="37"/>
      <c r="C69" s="16"/>
      <c r="D69" s="16"/>
      <c r="E69" s="16"/>
      <c r="F69" s="95"/>
      <c r="G69" s="98"/>
      <c r="H69" s="98"/>
      <c r="I69" s="102"/>
      <c r="J69" s="98"/>
      <c r="K69" s="98"/>
      <c r="L69" s="98"/>
      <c r="M69" s="98"/>
      <c r="N69" s="98"/>
    </row>
    <row r="70" spans="1:33" s="23" customFormat="1" ht="24">
      <c r="A70" s="2" t="s">
        <v>138</v>
      </c>
      <c r="B70" s="36" t="s">
        <v>40</v>
      </c>
      <c r="C70" s="14">
        <f>G70+K70</f>
        <v>19867.04</v>
      </c>
      <c r="D70" s="14">
        <f t="shared" ref="D70:D109" si="38">H70+L70</f>
        <v>0</v>
      </c>
      <c r="E70" s="12">
        <f t="shared" si="37"/>
        <v>0</v>
      </c>
      <c r="F70" s="95"/>
      <c r="G70" s="95">
        <f>G71+G72</f>
        <v>18101.64</v>
      </c>
      <c r="H70" s="95">
        <f>H71+H72</f>
        <v>0</v>
      </c>
      <c r="I70" s="102">
        <f t="shared" si="31"/>
        <v>0</v>
      </c>
      <c r="J70" s="95"/>
      <c r="K70" s="95">
        <f>K71+K72</f>
        <v>1765.4</v>
      </c>
      <c r="L70" s="95">
        <f>L71</f>
        <v>0</v>
      </c>
      <c r="M70" s="94">
        <f t="shared" ref="M70" si="39">L70/K70*100</f>
        <v>0</v>
      </c>
      <c r="N70" s="95"/>
      <c r="O70" s="97"/>
    </row>
    <row r="71" spans="1:33" ht="33.75" customHeight="1">
      <c r="A71" s="1" t="s">
        <v>139</v>
      </c>
      <c r="B71" s="37" t="s">
        <v>52</v>
      </c>
      <c r="C71" s="16">
        <f t="shared" ref="C71:C109" si="40">G71+K71</f>
        <v>19867.04</v>
      </c>
      <c r="D71" s="16">
        <f t="shared" si="38"/>
        <v>0</v>
      </c>
      <c r="E71" s="18">
        <f t="shared" si="37"/>
        <v>0</v>
      </c>
      <c r="F71" s="95"/>
      <c r="G71" s="98">
        <v>18101.64</v>
      </c>
      <c r="H71" s="98">
        <v>0</v>
      </c>
      <c r="I71" s="123">
        <f t="shared" si="31"/>
        <v>0</v>
      </c>
      <c r="J71" s="98"/>
      <c r="K71" s="98">
        <v>1765.4</v>
      </c>
      <c r="L71" s="98">
        <v>0</v>
      </c>
      <c r="M71" s="100">
        <f t="shared" ref="M71:M82" si="41">L71/K71*100</f>
        <v>0</v>
      </c>
      <c r="N71" s="98"/>
    </row>
    <row r="72" spans="1:33" ht="39.75" customHeight="1">
      <c r="A72" s="1" t="s">
        <v>140</v>
      </c>
      <c r="B72" s="37" t="s">
        <v>11</v>
      </c>
      <c r="C72" s="16">
        <f t="shared" si="40"/>
        <v>0</v>
      </c>
      <c r="D72" s="16">
        <f t="shared" si="38"/>
        <v>0</v>
      </c>
      <c r="E72" s="18" t="e">
        <f t="shared" si="37"/>
        <v>#DIV/0!</v>
      </c>
      <c r="F72" s="95"/>
      <c r="G72" s="98">
        <v>0</v>
      </c>
      <c r="H72" s="98">
        <v>0</v>
      </c>
      <c r="I72" s="123" t="e">
        <f t="shared" si="31"/>
        <v>#DIV/0!</v>
      </c>
      <c r="J72" s="98"/>
      <c r="K72" s="98"/>
      <c r="L72" s="98">
        <v>0</v>
      </c>
      <c r="M72" s="100" t="e">
        <f t="shared" si="41"/>
        <v>#DIV/0!</v>
      </c>
      <c r="N72" s="98"/>
    </row>
    <row r="73" spans="1:33" ht="13.5" hidden="1" customHeight="1">
      <c r="A73" s="1" t="s">
        <v>141</v>
      </c>
      <c r="B73" s="37" t="s">
        <v>142</v>
      </c>
      <c r="C73" s="16">
        <f t="shared" si="40"/>
        <v>0</v>
      </c>
      <c r="D73" s="16">
        <f t="shared" si="38"/>
        <v>0</v>
      </c>
      <c r="E73" s="12" t="e">
        <f t="shared" si="37"/>
        <v>#DIV/0!</v>
      </c>
      <c r="F73" s="95">
        <f>D73*100/D24</f>
        <v>0</v>
      </c>
      <c r="G73" s="98"/>
      <c r="H73" s="98"/>
      <c r="I73" s="102" t="e">
        <f t="shared" si="31"/>
        <v>#DIV/0!</v>
      </c>
      <c r="J73" s="98"/>
      <c r="K73" s="98"/>
      <c r="L73" s="98"/>
      <c r="M73" s="96" t="e">
        <f t="shared" si="41"/>
        <v>#DIV/0!</v>
      </c>
      <c r="N73" s="98"/>
    </row>
    <row r="74" spans="1:33" ht="23.25" hidden="1" customHeight="1">
      <c r="A74" s="1" t="s">
        <v>143</v>
      </c>
      <c r="B74" s="37" t="s">
        <v>144</v>
      </c>
      <c r="C74" s="16">
        <f t="shared" si="40"/>
        <v>0</v>
      </c>
      <c r="D74" s="16">
        <f t="shared" si="38"/>
        <v>0</v>
      </c>
      <c r="E74" s="12" t="e">
        <f t="shared" si="37"/>
        <v>#DIV/0!</v>
      </c>
      <c r="F74" s="95">
        <f>D74*100/D25</f>
        <v>0</v>
      </c>
      <c r="G74" s="98"/>
      <c r="H74" s="98"/>
      <c r="I74" s="102" t="e">
        <f t="shared" si="31"/>
        <v>#DIV/0!</v>
      </c>
      <c r="J74" s="98"/>
      <c r="K74" s="98"/>
      <c r="L74" s="98"/>
      <c r="M74" s="96" t="e">
        <f t="shared" si="41"/>
        <v>#DIV/0!</v>
      </c>
      <c r="N74" s="98"/>
    </row>
    <row r="75" spans="1:33" ht="16.5" hidden="1" customHeight="1">
      <c r="A75" s="1" t="s">
        <v>145</v>
      </c>
      <c r="B75" s="37" t="s">
        <v>146</v>
      </c>
      <c r="C75" s="16">
        <f t="shared" si="40"/>
        <v>0</v>
      </c>
      <c r="D75" s="16">
        <f t="shared" si="38"/>
        <v>0</v>
      </c>
      <c r="E75" s="12" t="e">
        <f t="shared" si="37"/>
        <v>#DIV/0!</v>
      </c>
      <c r="F75" s="95">
        <f t="shared" ref="F75:F79" si="42">D75*100/D28</f>
        <v>0</v>
      </c>
      <c r="G75" s="98"/>
      <c r="H75" s="98"/>
      <c r="I75" s="102" t="e">
        <f t="shared" si="31"/>
        <v>#DIV/0!</v>
      </c>
      <c r="J75" s="98"/>
      <c r="K75" s="98"/>
      <c r="L75" s="98"/>
      <c r="M75" s="96" t="e">
        <f t="shared" si="41"/>
        <v>#DIV/0!</v>
      </c>
      <c r="N75" s="98"/>
    </row>
    <row r="76" spans="1:33" ht="15.75" hidden="1" customHeight="1">
      <c r="A76" s="1" t="s">
        <v>147</v>
      </c>
      <c r="B76" s="37" t="s">
        <v>33</v>
      </c>
      <c r="C76" s="16">
        <f t="shared" si="40"/>
        <v>0</v>
      </c>
      <c r="D76" s="16">
        <f t="shared" si="38"/>
        <v>0</v>
      </c>
      <c r="E76" s="12" t="e">
        <f t="shared" si="37"/>
        <v>#DIV/0!</v>
      </c>
      <c r="F76" s="95">
        <f t="shared" si="42"/>
        <v>0</v>
      </c>
      <c r="G76" s="98"/>
      <c r="H76" s="98"/>
      <c r="I76" s="102" t="e">
        <f t="shared" si="31"/>
        <v>#DIV/0!</v>
      </c>
      <c r="J76" s="98"/>
      <c r="K76" s="98"/>
      <c r="L76" s="98"/>
      <c r="M76" s="96" t="e">
        <f t="shared" si="41"/>
        <v>#DIV/0!</v>
      </c>
      <c r="N76" s="98"/>
    </row>
    <row r="77" spans="1:33" ht="31.5" hidden="1" customHeight="1">
      <c r="A77" s="1" t="s">
        <v>148</v>
      </c>
      <c r="B77" s="37" t="s">
        <v>98</v>
      </c>
      <c r="C77" s="16">
        <f t="shared" si="40"/>
        <v>0</v>
      </c>
      <c r="D77" s="16">
        <f t="shared" si="38"/>
        <v>0</v>
      </c>
      <c r="E77" s="12" t="e">
        <f t="shared" si="37"/>
        <v>#DIV/0!</v>
      </c>
      <c r="F77" s="95">
        <f t="shared" si="42"/>
        <v>0</v>
      </c>
      <c r="G77" s="98"/>
      <c r="H77" s="98"/>
      <c r="I77" s="102" t="e">
        <f t="shared" si="31"/>
        <v>#DIV/0!</v>
      </c>
      <c r="J77" s="98"/>
      <c r="K77" s="98"/>
      <c r="L77" s="98"/>
      <c r="M77" s="96" t="e">
        <f t="shared" si="41"/>
        <v>#DIV/0!</v>
      </c>
      <c r="N77" s="98"/>
    </row>
    <row r="78" spans="1:33" ht="18.75" hidden="1" customHeight="1">
      <c r="A78" s="1" t="s">
        <v>149</v>
      </c>
      <c r="B78" s="37" t="s">
        <v>50</v>
      </c>
      <c r="C78" s="16">
        <f t="shared" si="40"/>
        <v>0</v>
      </c>
      <c r="D78" s="16">
        <f t="shared" si="38"/>
        <v>0</v>
      </c>
      <c r="E78" s="12" t="e">
        <f t="shared" si="37"/>
        <v>#DIV/0!</v>
      </c>
      <c r="F78" s="95">
        <f t="shared" si="42"/>
        <v>0</v>
      </c>
      <c r="G78" s="98"/>
      <c r="H78" s="98"/>
      <c r="I78" s="102" t="e">
        <f t="shared" si="31"/>
        <v>#DIV/0!</v>
      </c>
      <c r="J78" s="98"/>
      <c r="K78" s="98"/>
      <c r="L78" s="98"/>
      <c r="M78" s="96" t="e">
        <f t="shared" si="41"/>
        <v>#DIV/0!</v>
      </c>
      <c r="N78" s="98"/>
    </row>
    <row r="79" spans="1:33" ht="33" hidden="1" customHeight="1">
      <c r="A79" s="1" t="s">
        <v>150</v>
      </c>
      <c r="B79" s="37" t="s">
        <v>151</v>
      </c>
      <c r="C79" s="16">
        <f t="shared" si="40"/>
        <v>0</v>
      </c>
      <c r="D79" s="16">
        <f t="shared" si="38"/>
        <v>0</v>
      </c>
      <c r="E79" s="12" t="e">
        <f t="shared" si="37"/>
        <v>#DIV/0!</v>
      </c>
      <c r="F79" s="95">
        <f t="shared" si="42"/>
        <v>0</v>
      </c>
      <c r="G79" s="98"/>
      <c r="H79" s="98"/>
      <c r="I79" s="102" t="e">
        <f t="shared" si="31"/>
        <v>#DIV/0!</v>
      </c>
      <c r="J79" s="98"/>
      <c r="K79" s="98"/>
      <c r="L79" s="98"/>
      <c r="M79" s="96" t="e">
        <f t="shared" si="41"/>
        <v>#DIV/0!</v>
      </c>
      <c r="N79" s="98"/>
    </row>
    <row r="80" spans="1:33" s="23" customFormat="1" ht="42.75" customHeight="1">
      <c r="A80" s="2" t="s">
        <v>152</v>
      </c>
      <c r="B80" s="36" t="s">
        <v>46</v>
      </c>
      <c r="C80" s="14">
        <f>G80+K80+167</f>
        <v>-750</v>
      </c>
      <c r="D80" s="14">
        <v>-750</v>
      </c>
      <c r="E80" s="12">
        <f t="shared" si="37"/>
        <v>100</v>
      </c>
      <c r="F80" s="95"/>
      <c r="G80" s="95">
        <f>G81+G82</f>
        <v>-750</v>
      </c>
      <c r="H80" s="95">
        <v>-750</v>
      </c>
      <c r="I80" s="102">
        <f t="shared" si="31"/>
        <v>100</v>
      </c>
      <c r="J80" s="95"/>
      <c r="K80" s="95">
        <f>K82+K81</f>
        <v>-167</v>
      </c>
      <c r="L80" s="95">
        <f>L82+L81</f>
        <v>0</v>
      </c>
      <c r="M80" s="96">
        <f t="shared" si="41"/>
        <v>0</v>
      </c>
      <c r="N80" s="95"/>
      <c r="O80" s="97"/>
    </row>
    <row r="81" spans="1:15" ht="42.75" customHeight="1">
      <c r="A81" s="38" t="s">
        <v>153</v>
      </c>
      <c r="B81" s="37" t="s">
        <v>154</v>
      </c>
      <c r="C81" s="16">
        <f>G81+K81-848</f>
        <v>0</v>
      </c>
      <c r="D81" s="16">
        <f>H81+L81-848</f>
        <v>0</v>
      </c>
      <c r="E81" s="18">
        <v>0</v>
      </c>
      <c r="F81" s="95"/>
      <c r="G81" s="98">
        <v>0</v>
      </c>
      <c r="H81" s="98">
        <v>0</v>
      </c>
      <c r="I81" s="123">
        <v>0</v>
      </c>
      <c r="J81" s="98"/>
      <c r="K81" s="98">
        <v>848</v>
      </c>
      <c r="L81" s="98">
        <v>848</v>
      </c>
      <c r="M81" s="98"/>
      <c r="N81" s="98"/>
    </row>
    <row r="82" spans="1:15" ht="49.5" customHeight="1">
      <c r="A82" s="38" t="s">
        <v>155</v>
      </c>
      <c r="B82" s="37" t="s">
        <v>94</v>
      </c>
      <c r="C82" s="16">
        <f>G82+K82-(-167)-(-848)</f>
        <v>-750</v>
      </c>
      <c r="D82" s="16">
        <f>H82+L82-(-848)</f>
        <v>-750</v>
      </c>
      <c r="E82" s="18">
        <f t="shared" si="37"/>
        <v>100</v>
      </c>
      <c r="F82" s="95"/>
      <c r="G82" s="98">
        <v>-750</v>
      </c>
      <c r="H82" s="98">
        <v>-750</v>
      </c>
      <c r="I82" s="123">
        <f t="shared" si="31"/>
        <v>100</v>
      </c>
      <c r="J82" s="98"/>
      <c r="K82" s="98">
        <v>-1015</v>
      </c>
      <c r="L82" s="98">
        <v>-848</v>
      </c>
      <c r="M82" s="100">
        <f t="shared" si="41"/>
        <v>83.546798029556641</v>
      </c>
      <c r="N82" s="98"/>
    </row>
    <row r="83" spans="1:15" ht="14.25" hidden="1" customHeight="1">
      <c r="A83" s="1" t="s">
        <v>156</v>
      </c>
      <c r="B83" s="37" t="s">
        <v>154</v>
      </c>
      <c r="C83" s="16">
        <f t="shared" si="40"/>
        <v>0</v>
      </c>
      <c r="D83" s="16">
        <f t="shared" si="38"/>
        <v>0</v>
      </c>
      <c r="E83" s="12" t="e">
        <f t="shared" si="37"/>
        <v>#DIV/0!</v>
      </c>
      <c r="F83" s="95">
        <f t="shared" ref="F83:F89" si="43">D83*100/D36</f>
        <v>0</v>
      </c>
      <c r="G83" s="98"/>
      <c r="H83" s="98"/>
      <c r="I83" s="102" t="e">
        <f t="shared" si="31"/>
        <v>#DIV/0!</v>
      </c>
      <c r="J83" s="98"/>
      <c r="K83" s="98"/>
      <c r="L83" s="98"/>
      <c r="M83" s="98"/>
      <c r="N83" s="98"/>
    </row>
    <row r="84" spans="1:15" ht="21" hidden="1" customHeight="1">
      <c r="A84" s="1" t="s">
        <v>157</v>
      </c>
      <c r="B84" s="37" t="s">
        <v>94</v>
      </c>
      <c r="C84" s="16">
        <f t="shared" si="40"/>
        <v>0</v>
      </c>
      <c r="D84" s="16">
        <f t="shared" si="38"/>
        <v>0</v>
      </c>
      <c r="E84" s="12" t="e">
        <f t="shared" si="37"/>
        <v>#DIV/0!</v>
      </c>
      <c r="F84" s="95">
        <f t="shared" si="43"/>
        <v>0</v>
      </c>
      <c r="G84" s="98"/>
      <c r="H84" s="98"/>
      <c r="I84" s="102" t="e">
        <f t="shared" si="31"/>
        <v>#DIV/0!</v>
      </c>
      <c r="J84" s="98"/>
      <c r="K84" s="98"/>
      <c r="L84" s="98"/>
      <c r="M84" s="98"/>
      <c r="N84" s="98"/>
    </row>
    <row r="85" spans="1:15" ht="21.75" hidden="1" customHeight="1">
      <c r="A85" s="1" t="s">
        <v>158</v>
      </c>
      <c r="B85" s="37" t="s">
        <v>159</v>
      </c>
      <c r="C85" s="16">
        <f t="shared" si="40"/>
        <v>0</v>
      </c>
      <c r="D85" s="16">
        <f t="shared" si="38"/>
        <v>0</v>
      </c>
      <c r="E85" s="12" t="e">
        <f t="shared" si="37"/>
        <v>#DIV/0!</v>
      </c>
      <c r="F85" s="95">
        <f t="shared" si="43"/>
        <v>0</v>
      </c>
      <c r="G85" s="98"/>
      <c r="H85" s="98"/>
      <c r="I85" s="102" t="e">
        <f t="shared" si="31"/>
        <v>#DIV/0!</v>
      </c>
      <c r="J85" s="98"/>
      <c r="K85" s="98"/>
      <c r="L85" s="98"/>
      <c r="M85" s="98"/>
      <c r="N85" s="98"/>
    </row>
    <row r="86" spans="1:15" ht="48" hidden="1">
      <c r="A86" s="1" t="s">
        <v>160</v>
      </c>
      <c r="B86" s="37" t="s">
        <v>161</v>
      </c>
      <c r="C86" s="16">
        <f t="shared" si="40"/>
        <v>0</v>
      </c>
      <c r="D86" s="16">
        <f t="shared" si="38"/>
        <v>0</v>
      </c>
      <c r="E86" s="12" t="e">
        <f t="shared" si="37"/>
        <v>#DIV/0!</v>
      </c>
      <c r="F86" s="95">
        <f t="shared" si="43"/>
        <v>0</v>
      </c>
      <c r="G86" s="98"/>
      <c r="H86" s="98"/>
      <c r="I86" s="102" t="e">
        <f t="shared" si="31"/>
        <v>#DIV/0!</v>
      </c>
      <c r="J86" s="98"/>
      <c r="K86" s="98"/>
      <c r="L86" s="98"/>
      <c r="M86" s="98"/>
      <c r="N86" s="98"/>
    </row>
    <row r="87" spans="1:15" ht="48" hidden="1">
      <c r="A87" s="1" t="s">
        <v>162</v>
      </c>
      <c r="B87" s="37" t="s">
        <v>163</v>
      </c>
      <c r="C87" s="16">
        <f t="shared" si="40"/>
        <v>0</v>
      </c>
      <c r="D87" s="16">
        <f t="shared" si="38"/>
        <v>0</v>
      </c>
      <c r="E87" s="12" t="e">
        <f t="shared" si="37"/>
        <v>#DIV/0!</v>
      </c>
      <c r="F87" s="95">
        <f t="shared" si="43"/>
        <v>0</v>
      </c>
      <c r="G87" s="98"/>
      <c r="H87" s="98"/>
      <c r="I87" s="102" t="e">
        <f t="shared" si="31"/>
        <v>#DIV/0!</v>
      </c>
      <c r="J87" s="98"/>
      <c r="K87" s="98"/>
      <c r="L87" s="98"/>
      <c r="M87" s="98"/>
      <c r="N87" s="98"/>
    </row>
    <row r="88" spans="1:15" ht="48" hidden="1">
      <c r="A88" s="1" t="s">
        <v>164</v>
      </c>
      <c r="B88" s="37" t="s">
        <v>165</v>
      </c>
      <c r="C88" s="16">
        <f t="shared" si="40"/>
        <v>0</v>
      </c>
      <c r="D88" s="16">
        <f t="shared" si="38"/>
        <v>0</v>
      </c>
      <c r="E88" s="12" t="e">
        <f t="shared" si="37"/>
        <v>#DIV/0!</v>
      </c>
      <c r="F88" s="95">
        <f t="shared" si="43"/>
        <v>0</v>
      </c>
      <c r="G88" s="98"/>
      <c r="H88" s="98"/>
      <c r="I88" s="102" t="e">
        <f t="shared" si="31"/>
        <v>#DIV/0!</v>
      </c>
      <c r="J88" s="98"/>
      <c r="K88" s="98"/>
      <c r="L88" s="98"/>
      <c r="M88" s="98"/>
      <c r="N88" s="98"/>
    </row>
    <row r="89" spans="1:15" ht="48" hidden="1">
      <c r="A89" s="1" t="s">
        <v>166</v>
      </c>
      <c r="B89" s="37" t="s">
        <v>167</v>
      </c>
      <c r="C89" s="16">
        <f t="shared" si="40"/>
        <v>0</v>
      </c>
      <c r="D89" s="16">
        <f t="shared" si="38"/>
        <v>0</v>
      </c>
      <c r="E89" s="12" t="e">
        <f t="shared" si="37"/>
        <v>#DIV/0!</v>
      </c>
      <c r="F89" s="95">
        <f t="shared" si="43"/>
        <v>0</v>
      </c>
      <c r="G89" s="98"/>
      <c r="H89" s="98"/>
      <c r="I89" s="102" t="e">
        <f t="shared" si="31"/>
        <v>#DIV/0!</v>
      </c>
      <c r="J89" s="98"/>
      <c r="K89" s="98"/>
      <c r="L89" s="98"/>
      <c r="M89" s="98"/>
      <c r="N89" s="98"/>
    </row>
    <row r="90" spans="1:15" ht="48" hidden="1">
      <c r="A90" s="1" t="s">
        <v>168</v>
      </c>
      <c r="B90" s="37" t="s">
        <v>49</v>
      </c>
      <c r="C90" s="16">
        <f t="shared" si="40"/>
        <v>0</v>
      </c>
      <c r="D90" s="16">
        <f t="shared" si="38"/>
        <v>0</v>
      </c>
      <c r="E90" s="12" t="e">
        <f t="shared" si="37"/>
        <v>#DIV/0!</v>
      </c>
      <c r="F90" s="95">
        <f t="shared" ref="F90:F94" si="44">D90*100/D44</f>
        <v>0</v>
      </c>
      <c r="G90" s="98"/>
      <c r="H90" s="98"/>
      <c r="I90" s="102" t="e">
        <f t="shared" si="31"/>
        <v>#DIV/0!</v>
      </c>
      <c r="J90" s="98"/>
      <c r="K90" s="98"/>
      <c r="L90" s="98"/>
      <c r="M90" s="98"/>
      <c r="N90" s="98"/>
    </row>
    <row r="91" spans="1:15" ht="48" hidden="1">
      <c r="A91" s="1" t="s">
        <v>169</v>
      </c>
      <c r="B91" s="37" t="s">
        <v>170</v>
      </c>
      <c r="C91" s="16">
        <f t="shared" si="40"/>
        <v>0</v>
      </c>
      <c r="D91" s="16">
        <f t="shared" si="38"/>
        <v>0</v>
      </c>
      <c r="E91" s="12" t="e">
        <f t="shared" si="37"/>
        <v>#DIV/0!</v>
      </c>
      <c r="F91" s="95">
        <f t="shared" si="44"/>
        <v>0</v>
      </c>
      <c r="G91" s="98"/>
      <c r="H91" s="98"/>
      <c r="I91" s="102" t="e">
        <f t="shared" si="31"/>
        <v>#DIV/0!</v>
      </c>
      <c r="J91" s="98"/>
      <c r="K91" s="98"/>
      <c r="L91" s="98"/>
      <c r="M91" s="98"/>
      <c r="N91" s="98"/>
    </row>
    <row r="92" spans="1:15" ht="24" hidden="1" customHeight="1">
      <c r="A92" s="1" t="s">
        <v>171</v>
      </c>
      <c r="B92" s="37" t="s">
        <v>90</v>
      </c>
      <c r="C92" s="16">
        <f t="shared" si="40"/>
        <v>0</v>
      </c>
      <c r="D92" s="16">
        <f t="shared" si="38"/>
        <v>0</v>
      </c>
      <c r="E92" s="12" t="e">
        <f t="shared" si="37"/>
        <v>#DIV/0!</v>
      </c>
      <c r="F92" s="95">
        <f t="shared" si="44"/>
        <v>0</v>
      </c>
      <c r="G92" s="98"/>
      <c r="H92" s="98"/>
      <c r="I92" s="102" t="e">
        <f t="shared" si="31"/>
        <v>#DIV/0!</v>
      </c>
      <c r="J92" s="98"/>
      <c r="K92" s="98"/>
      <c r="L92" s="98"/>
      <c r="M92" s="98"/>
      <c r="N92" s="98"/>
    </row>
    <row r="93" spans="1:15" ht="36" hidden="1">
      <c r="A93" s="1" t="s">
        <v>172</v>
      </c>
      <c r="B93" s="37" t="s">
        <v>173</v>
      </c>
      <c r="C93" s="16">
        <f t="shared" si="40"/>
        <v>0</v>
      </c>
      <c r="D93" s="16">
        <f t="shared" si="38"/>
        <v>0</v>
      </c>
      <c r="E93" s="12" t="e">
        <f t="shared" si="37"/>
        <v>#DIV/0!</v>
      </c>
      <c r="F93" s="95">
        <f t="shared" si="44"/>
        <v>0</v>
      </c>
      <c r="G93" s="98"/>
      <c r="H93" s="98"/>
      <c r="I93" s="102" t="e">
        <f t="shared" si="31"/>
        <v>#DIV/0!</v>
      </c>
      <c r="J93" s="98"/>
      <c r="K93" s="98"/>
      <c r="L93" s="98"/>
      <c r="M93" s="98"/>
      <c r="N93" s="98"/>
    </row>
    <row r="94" spans="1:15" ht="48" hidden="1">
      <c r="A94" s="1" t="s">
        <v>174</v>
      </c>
      <c r="B94" s="37" t="s">
        <v>175</v>
      </c>
      <c r="C94" s="16">
        <f t="shared" si="40"/>
        <v>0</v>
      </c>
      <c r="D94" s="16">
        <f t="shared" si="38"/>
        <v>0</v>
      </c>
      <c r="E94" s="12" t="e">
        <f t="shared" si="37"/>
        <v>#DIV/0!</v>
      </c>
      <c r="F94" s="95">
        <f t="shared" si="44"/>
        <v>0</v>
      </c>
      <c r="G94" s="98"/>
      <c r="H94" s="98"/>
      <c r="I94" s="102" t="e">
        <f t="shared" si="31"/>
        <v>#DIV/0!</v>
      </c>
      <c r="J94" s="98"/>
      <c r="K94" s="98"/>
      <c r="L94" s="98"/>
      <c r="M94" s="98"/>
      <c r="N94" s="98"/>
    </row>
    <row r="95" spans="1:15" s="23" customFormat="1" ht="24">
      <c r="A95" s="2" t="s">
        <v>176</v>
      </c>
      <c r="B95" s="36" t="s">
        <v>83</v>
      </c>
      <c r="C95" s="14">
        <f>C96+C97</f>
        <v>-652</v>
      </c>
      <c r="D95" s="14">
        <f>D96+D97</f>
        <v>0</v>
      </c>
      <c r="E95" s="12">
        <f t="shared" si="37"/>
        <v>0</v>
      </c>
      <c r="F95" s="95"/>
      <c r="G95" s="95">
        <f>G96+G97</f>
        <v>-485</v>
      </c>
      <c r="H95" s="95">
        <f>H96+H97</f>
        <v>0</v>
      </c>
      <c r="I95" s="102">
        <f t="shared" si="31"/>
        <v>0</v>
      </c>
      <c r="J95" s="102"/>
      <c r="K95" s="102">
        <f>K96+K97</f>
        <v>0</v>
      </c>
      <c r="L95" s="102">
        <f t="shared" ref="L95:M95" si="45">L96+L97</f>
        <v>0</v>
      </c>
      <c r="M95" s="102">
        <f t="shared" si="45"/>
        <v>0</v>
      </c>
      <c r="N95" s="102"/>
      <c r="O95" s="97"/>
    </row>
    <row r="96" spans="1:15" ht="53.25" customHeight="1">
      <c r="A96" s="1" t="s">
        <v>177</v>
      </c>
      <c r="B96" s="37" t="s">
        <v>115</v>
      </c>
      <c r="C96" s="16">
        <f>G96+K96+848</f>
        <v>-652</v>
      </c>
      <c r="D96" s="16">
        <f>-H96+L96-848</f>
        <v>0</v>
      </c>
      <c r="E96" s="18">
        <f t="shared" si="37"/>
        <v>0</v>
      </c>
      <c r="F96" s="95"/>
      <c r="G96" s="98">
        <v>-1500</v>
      </c>
      <c r="H96" s="98">
        <v>-848</v>
      </c>
      <c r="I96" s="123">
        <f t="shared" si="31"/>
        <v>56.533333333333339</v>
      </c>
      <c r="J96" s="98"/>
      <c r="K96" s="98"/>
      <c r="L96" s="98"/>
      <c r="M96" s="98"/>
      <c r="N96" s="98"/>
    </row>
    <row r="97" spans="1:15" ht="54.75" customHeight="1">
      <c r="A97" s="1" t="s">
        <v>178</v>
      </c>
      <c r="B97" s="37" t="s">
        <v>80</v>
      </c>
      <c r="C97" s="16">
        <f>G97+K97-167-848</f>
        <v>0</v>
      </c>
      <c r="D97" s="16">
        <f>H97+L97-848</f>
        <v>0</v>
      </c>
      <c r="E97" s="18" t="e">
        <f t="shared" si="37"/>
        <v>#DIV/0!</v>
      </c>
      <c r="F97" s="95"/>
      <c r="G97" s="98">
        <v>1015</v>
      </c>
      <c r="H97" s="98">
        <v>848</v>
      </c>
      <c r="I97" s="123">
        <f t="shared" si="31"/>
        <v>83.546798029556641</v>
      </c>
      <c r="J97" s="98"/>
      <c r="K97" s="98"/>
      <c r="L97" s="98"/>
      <c r="M97" s="98"/>
      <c r="N97" s="98"/>
    </row>
    <row r="98" spans="1:15" s="23" customFormat="1" ht="33" customHeight="1">
      <c r="A98" s="2" t="s">
        <v>179</v>
      </c>
      <c r="B98" s="36" t="s">
        <v>81</v>
      </c>
      <c r="C98" s="14">
        <f>G98+K98</f>
        <v>90868.620000000112</v>
      </c>
      <c r="D98" s="14">
        <f>H98+L98</f>
        <v>-13819.000000000058</v>
      </c>
      <c r="E98" s="12">
        <f t="shared" si="37"/>
        <v>-15.207670150597687</v>
      </c>
      <c r="F98" s="95"/>
      <c r="G98" s="95">
        <f>G99+G110</f>
        <v>20207.720000000205</v>
      </c>
      <c r="H98" s="95">
        <f>H99+H110</f>
        <v>-25392.300000000047</v>
      </c>
      <c r="I98" s="96">
        <f>H98/G98*100</f>
        <v>-125.65643229419148</v>
      </c>
      <c r="J98" s="95"/>
      <c r="K98" s="95">
        <f>K99+K110</f>
        <v>70660.899999999907</v>
      </c>
      <c r="L98" s="95">
        <f>L99+L110</f>
        <v>11573.299999999988</v>
      </c>
      <c r="M98" s="96">
        <f t="shared" ref="M98:M110" si="46">L98/K98*100</f>
        <v>16.378647880227966</v>
      </c>
      <c r="N98" s="95"/>
      <c r="O98" s="97"/>
    </row>
    <row r="99" spans="1:15" ht="14.25" customHeight="1">
      <c r="A99" s="1" t="s">
        <v>235</v>
      </c>
      <c r="B99" s="37" t="s">
        <v>180</v>
      </c>
      <c r="C99" s="16">
        <f>G99+K99+134206.1</f>
        <v>-2451224.6</v>
      </c>
      <c r="D99" s="16">
        <f>H99+L99-(-104683.3)</f>
        <v>-1869067.0999999999</v>
      </c>
      <c r="E99" s="18">
        <f t="shared" si="37"/>
        <v>76.250340340089593</v>
      </c>
      <c r="F99" s="95"/>
      <c r="G99" s="98">
        <v>-1997876.9</v>
      </c>
      <c r="H99" s="167">
        <v>-1551798.2</v>
      </c>
      <c r="I99" s="123">
        <f t="shared" si="31"/>
        <v>77.672363097045675</v>
      </c>
      <c r="J99" s="98"/>
      <c r="K99" s="98">
        <v>-587553.80000000005</v>
      </c>
      <c r="L99" s="98">
        <v>-421952.2</v>
      </c>
      <c r="M99" s="100">
        <f t="shared" si="46"/>
        <v>71.815074636569449</v>
      </c>
      <c r="N99" s="98"/>
    </row>
    <row r="100" spans="1:15" ht="0.75" hidden="1" customHeight="1">
      <c r="A100" s="1" t="s">
        <v>181</v>
      </c>
      <c r="B100" s="37" t="s">
        <v>89</v>
      </c>
      <c r="C100" s="16">
        <f t="shared" si="40"/>
        <v>-1369530.9</v>
      </c>
      <c r="D100" s="16">
        <f t="shared" si="38"/>
        <v>0</v>
      </c>
      <c r="E100" s="18">
        <f t="shared" si="37"/>
        <v>0</v>
      </c>
      <c r="F100" s="95">
        <f t="shared" ref="F100:F106" si="47">D100*100/D54</f>
        <v>0</v>
      </c>
      <c r="G100" s="98">
        <v>-1369530.9</v>
      </c>
      <c r="H100" s="167"/>
      <c r="I100" s="123">
        <f t="shared" si="31"/>
        <v>0</v>
      </c>
      <c r="J100" s="98"/>
      <c r="K100" s="98"/>
      <c r="L100" s="98"/>
      <c r="M100" s="100" t="e">
        <f t="shared" si="46"/>
        <v>#DIV/0!</v>
      </c>
      <c r="N100" s="98"/>
    </row>
    <row r="101" spans="1:15" ht="24" hidden="1">
      <c r="A101" s="1" t="s">
        <v>182</v>
      </c>
      <c r="B101" s="37" t="s">
        <v>65</v>
      </c>
      <c r="C101" s="16">
        <f t="shared" si="40"/>
        <v>0</v>
      </c>
      <c r="D101" s="16">
        <f t="shared" si="38"/>
        <v>0</v>
      </c>
      <c r="E101" s="18" t="e">
        <f t="shared" si="37"/>
        <v>#DIV/0!</v>
      </c>
      <c r="F101" s="95">
        <f t="shared" si="47"/>
        <v>0</v>
      </c>
      <c r="G101" s="98"/>
      <c r="H101" s="167"/>
      <c r="I101" s="123" t="e">
        <f t="shared" si="31"/>
        <v>#DIV/0!</v>
      </c>
      <c r="J101" s="98"/>
      <c r="K101" s="98"/>
      <c r="L101" s="98"/>
      <c r="M101" s="100" t="e">
        <f t="shared" si="46"/>
        <v>#DIV/0!</v>
      </c>
      <c r="N101" s="98"/>
    </row>
    <row r="102" spans="1:15" ht="36" hidden="1">
      <c r="A102" s="1" t="s">
        <v>183</v>
      </c>
      <c r="B102" s="37" t="s">
        <v>184</v>
      </c>
      <c r="C102" s="16">
        <f t="shared" si="40"/>
        <v>0</v>
      </c>
      <c r="D102" s="16">
        <f t="shared" si="38"/>
        <v>0</v>
      </c>
      <c r="E102" s="18" t="e">
        <f t="shared" si="37"/>
        <v>#DIV/0!</v>
      </c>
      <c r="F102" s="95">
        <f t="shared" si="47"/>
        <v>0</v>
      </c>
      <c r="G102" s="98"/>
      <c r="H102" s="167"/>
      <c r="I102" s="123" t="e">
        <f t="shared" si="31"/>
        <v>#DIV/0!</v>
      </c>
      <c r="J102" s="98"/>
      <c r="K102" s="98"/>
      <c r="L102" s="98"/>
      <c r="M102" s="100" t="e">
        <f t="shared" si="46"/>
        <v>#DIV/0!</v>
      </c>
      <c r="N102" s="98"/>
    </row>
    <row r="103" spans="1:15" ht="24" hidden="1">
      <c r="A103" s="1" t="s">
        <v>185</v>
      </c>
      <c r="B103" s="37" t="s">
        <v>186</v>
      </c>
      <c r="C103" s="16">
        <f t="shared" si="40"/>
        <v>0</v>
      </c>
      <c r="D103" s="16">
        <f t="shared" si="38"/>
        <v>0</v>
      </c>
      <c r="E103" s="18" t="e">
        <f t="shared" si="37"/>
        <v>#DIV/0!</v>
      </c>
      <c r="F103" s="95">
        <f t="shared" si="47"/>
        <v>0</v>
      </c>
      <c r="G103" s="98"/>
      <c r="H103" s="167"/>
      <c r="I103" s="123" t="e">
        <f t="shared" si="31"/>
        <v>#DIV/0!</v>
      </c>
      <c r="J103" s="98"/>
      <c r="K103" s="98"/>
      <c r="L103" s="98"/>
      <c r="M103" s="100" t="e">
        <f t="shared" si="46"/>
        <v>#DIV/0!</v>
      </c>
      <c r="N103" s="98"/>
    </row>
    <row r="104" spans="1:15" ht="36" hidden="1">
      <c r="A104" s="1" t="s">
        <v>187</v>
      </c>
      <c r="B104" s="37" t="s">
        <v>30</v>
      </c>
      <c r="C104" s="16">
        <f t="shared" si="40"/>
        <v>0</v>
      </c>
      <c r="D104" s="16">
        <f t="shared" si="38"/>
        <v>0</v>
      </c>
      <c r="E104" s="18" t="e">
        <f t="shared" si="37"/>
        <v>#DIV/0!</v>
      </c>
      <c r="F104" s="95">
        <f t="shared" si="47"/>
        <v>0</v>
      </c>
      <c r="G104" s="98"/>
      <c r="H104" s="167"/>
      <c r="I104" s="123" t="e">
        <f t="shared" si="31"/>
        <v>#DIV/0!</v>
      </c>
      <c r="J104" s="98"/>
      <c r="K104" s="98"/>
      <c r="L104" s="98"/>
      <c r="M104" s="100" t="e">
        <f t="shared" si="46"/>
        <v>#DIV/0!</v>
      </c>
      <c r="N104" s="98"/>
    </row>
    <row r="105" spans="1:15" ht="18.75" hidden="1" customHeight="1">
      <c r="A105" s="1" t="s">
        <v>188</v>
      </c>
      <c r="B105" s="37" t="s">
        <v>189</v>
      </c>
      <c r="C105" s="16">
        <f t="shared" si="40"/>
        <v>0</v>
      </c>
      <c r="D105" s="16">
        <f t="shared" si="38"/>
        <v>0</v>
      </c>
      <c r="E105" s="18" t="e">
        <f t="shared" si="37"/>
        <v>#DIV/0!</v>
      </c>
      <c r="F105" s="95" t="e">
        <f t="shared" si="47"/>
        <v>#DIV/0!</v>
      </c>
      <c r="G105" s="98"/>
      <c r="H105" s="167"/>
      <c r="I105" s="123" t="e">
        <f t="shared" si="31"/>
        <v>#DIV/0!</v>
      </c>
      <c r="J105" s="98"/>
      <c r="K105" s="98"/>
      <c r="L105" s="98"/>
      <c r="M105" s="100" t="e">
        <f t="shared" si="46"/>
        <v>#DIV/0!</v>
      </c>
      <c r="N105" s="98"/>
    </row>
    <row r="106" spans="1:15" ht="24" hidden="1">
      <c r="A106" s="1" t="s">
        <v>190</v>
      </c>
      <c r="B106" s="37" t="s">
        <v>47</v>
      </c>
      <c r="C106" s="16">
        <f t="shared" si="40"/>
        <v>0</v>
      </c>
      <c r="D106" s="16">
        <f t="shared" si="38"/>
        <v>0</v>
      </c>
      <c r="E106" s="18" t="e">
        <f t="shared" si="37"/>
        <v>#DIV/0!</v>
      </c>
      <c r="F106" s="95" t="e">
        <f t="shared" si="47"/>
        <v>#DIV/0!</v>
      </c>
      <c r="G106" s="98"/>
      <c r="H106" s="167"/>
      <c r="I106" s="123" t="e">
        <f t="shared" si="31"/>
        <v>#DIV/0!</v>
      </c>
      <c r="J106" s="98"/>
      <c r="K106" s="98"/>
      <c r="L106" s="98"/>
      <c r="M106" s="100" t="e">
        <f t="shared" si="46"/>
        <v>#DIV/0!</v>
      </c>
      <c r="N106" s="98"/>
    </row>
    <row r="107" spans="1:15" ht="24" hidden="1">
      <c r="A107" s="1" t="s">
        <v>191</v>
      </c>
      <c r="B107" s="37" t="s">
        <v>192</v>
      </c>
      <c r="C107" s="16">
        <f t="shared" si="40"/>
        <v>0</v>
      </c>
      <c r="D107" s="16">
        <f t="shared" si="38"/>
        <v>0</v>
      </c>
      <c r="E107" s="18" t="e">
        <f t="shared" si="37"/>
        <v>#DIV/0!</v>
      </c>
      <c r="F107" s="95">
        <f t="shared" ref="F107:F109" si="48">D107*100/D62</f>
        <v>0</v>
      </c>
      <c r="G107" s="98"/>
      <c r="H107" s="167"/>
      <c r="I107" s="123" t="e">
        <f t="shared" si="31"/>
        <v>#DIV/0!</v>
      </c>
      <c r="J107" s="98"/>
      <c r="K107" s="98"/>
      <c r="L107" s="98"/>
      <c r="M107" s="100" t="e">
        <f t="shared" si="46"/>
        <v>#DIV/0!</v>
      </c>
      <c r="N107" s="98"/>
    </row>
    <row r="108" spans="1:15" ht="48" hidden="1">
      <c r="A108" s="1" t="s">
        <v>193</v>
      </c>
      <c r="B108" s="37" t="s">
        <v>194</v>
      </c>
      <c r="C108" s="16">
        <f t="shared" si="40"/>
        <v>0</v>
      </c>
      <c r="D108" s="16">
        <f t="shared" si="38"/>
        <v>0</v>
      </c>
      <c r="E108" s="18" t="e">
        <f t="shared" si="37"/>
        <v>#DIV/0!</v>
      </c>
      <c r="F108" s="95" t="e">
        <f t="shared" si="48"/>
        <v>#DIV/0!</v>
      </c>
      <c r="G108" s="98"/>
      <c r="H108" s="167"/>
      <c r="I108" s="123" t="e">
        <f t="shared" si="31"/>
        <v>#DIV/0!</v>
      </c>
      <c r="J108" s="98"/>
      <c r="K108" s="98"/>
      <c r="L108" s="98"/>
      <c r="M108" s="100" t="e">
        <f t="shared" si="46"/>
        <v>#DIV/0!</v>
      </c>
      <c r="N108" s="98"/>
    </row>
    <row r="109" spans="1:15" ht="84" hidden="1">
      <c r="A109" s="1" t="s">
        <v>195</v>
      </c>
      <c r="B109" s="37" t="s">
        <v>196</v>
      </c>
      <c r="C109" s="16">
        <f t="shared" si="40"/>
        <v>0</v>
      </c>
      <c r="D109" s="16">
        <f t="shared" si="38"/>
        <v>0</v>
      </c>
      <c r="E109" s="18" t="e">
        <f t="shared" si="37"/>
        <v>#DIV/0!</v>
      </c>
      <c r="F109" s="95" t="e">
        <f t="shared" si="48"/>
        <v>#DIV/0!</v>
      </c>
      <c r="G109" s="98"/>
      <c r="H109" s="167"/>
      <c r="I109" s="123" t="e">
        <f t="shared" si="31"/>
        <v>#DIV/0!</v>
      </c>
      <c r="J109" s="98"/>
      <c r="K109" s="98"/>
      <c r="L109" s="98"/>
      <c r="M109" s="100" t="e">
        <f t="shared" si="46"/>
        <v>#DIV/0!</v>
      </c>
      <c r="N109" s="98"/>
    </row>
    <row r="110" spans="1:15" ht="15" customHeight="1">
      <c r="A110" s="1" t="s">
        <v>197</v>
      </c>
      <c r="B110" s="37" t="s">
        <v>198</v>
      </c>
      <c r="C110" s="16">
        <f>G110+K110-134206.1</f>
        <v>2542093.2200000002</v>
      </c>
      <c r="D110" s="16">
        <f>H110+L110-104683.3</f>
        <v>1855248.0999999999</v>
      </c>
      <c r="E110" s="18">
        <f t="shared" si="37"/>
        <v>72.981119866249429</v>
      </c>
      <c r="F110" s="95"/>
      <c r="G110" s="98">
        <v>2018084.62</v>
      </c>
      <c r="H110" s="167">
        <v>1526405.9</v>
      </c>
      <c r="I110" s="123">
        <f t="shared" si="31"/>
        <v>75.636367517631626</v>
      </c>
      <c r="J110" s="98"/>
      <c r="K110" s="98">
        <v>658214.69999999995</v>
      </c>
      <c r="L110" s="98">
        <v>433525.5</v>
      </c>
      <c r="M110" s="100">
        <f t="shared" si="46"/>
        <v>65.863843514889595</v>
      </c>
      <c r="N110" s="98"/>
    </row>
    <row r="111" spans="1:15">
      <c r="K111" s="106"/>
      <c r="L111" s="106"/>
      <c r="M111" s="106"/>
      <c r="N111" s="106"/>
    </row>
    <row r="112" spans="1:15">
      <c r="G112" s="104"/>
      <c r="H112" s="104"/>
      <c r="K112" s="106"/>
      <c r="L112" s="106"/>
      <c r="M112" s="106"/>
      <c r="N112" s="106"/>
    </row>
    <row r="113" spans="1:15" s="9" customFormat="1">
      <c r="A113" s="41" t="s">
        <v>254</v>
      </c>
      <c r="C113" s="9" t="s">
        <v>255</v>
      </c>
      <c r="F113" s="85"/>
      <c r="G113" s="104"/>
      <c r="H113" s="85"/>
      <c r="I113" s="85"/>
      <c r="J113" s="85"/>
      <c r="K113" s="106"/>
      <c r="L113" s="106"/>
      <c r="M113" s="106"/>
      <c r="N113" s="106"/>
      <c r="O113" s="85"/>
    </row>
    <row r="114" spans="1:15">
      <c r="G114" s="104"/>
    </row>
    <row r="115" spans="1:15">
      <c r="C115" s="40"/>
      <c r="D115" s="40"/>
    </row>
    <row r="116" spans="1:15">
      <c r="A116" s="39" t="s">
        <v>253</v>
      </c>
      <c r="C116" s="40"/>
      <c r="D116" s="40"/>
    </row>
    <row r="117" spans="1:15">
      <c r="C117" s="40"/>
      <c r="D117" s="40"/>
    </row>
  </sheetData>
  <mergeCells count="18">
    <mergeCell ref="I64:I65"/>
    <mergeCell ref="M64:M65"/>
    <mergeCell ref="G7:H7"/>
    <mergeCell ref="G1:H1"/>
    <mergeCell ref="A65:C65"/>
    <mergeCell ref="V65:W65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4:F65"/>
  </mergeCells>
  <printOptions horizontalCentered="1"/>
  <pageMargins left="0.19685039370078741" right="0.19685039370078741" top="0.19685039370078741" bottom="3.937007874015748E-2" header="0" footer="0"/>
  <pageSetup paperSize="9" scale="75" fitToHeight="3" orientation="landscape" r:id="rId1"/>
  <rowBreaks count="1" manualBreakCount="1">
    <brk id="6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opLeftCell="A22" zoomScaleSheetLayoutView="85" workbookViewId="0">
      <pane xSplit="1" topLeftCell="B1" activePane="topRight" state="frozen"/>
      <selection activeCell="A4" sqref="A4"/>
      <selection pane="topRight" activeCell="F26" sqref="F26"/>
    </sheetView>
  </sheetViews>
  <sheetFormatPr defaultRowHeight="15"/>
  <cols>
    <col min="1" max="1" width="27.5703125" style="8" customWidth="1"/>
    <col min="2" max="2" width="15.42578125" style="8" customWidth="1"/>
    <col min="3" max="3" width="14.140625" style="8" customWidth="1"/>
    <col min="4" max="4" width="12.5703125" style="8" customWidth="1"/>
    <col min="5" max="5" width="8.5703125" style="113" customWidth="1"/>
    <col min="6" max="6" width="14.28515625" style="113" customWidth="1"/>
    <col min="7" max="7" width="13" style="113" customWidth="1"/>
    <col min="8" max="8" width="10.5703125" style="113" customWidth="1"/>
    <col min="9" max="9" width="10.85546875" style="114" customWidth="1"/>
    <col min="10" max="10" width="13.42578125" style="114" customWidth="1"/>
    <col min="11" max="11" width="12.5703125" style="114" customWidth="1"/>
    <col min="12" max="12" width="9.140625" style="8"/>
    <col min="13" max="13" width="12.28515625" style="8" customWidth="1"/>
    <col min="14" max="14" width="13.42578125" style="8" customWidth="1"/>
    <col min="15" max="15" width="16.5703125" style="8" customWidth="1"/>
    <col min="16" max="16" width="13.5703125" style="8" customWidth="1"/>
    <col min="17" max="16384" width="9.140625" style="8"/>
  </cols>
  <sheetData>
    <row r="1" spans="1:16" ht="15.75">
      <c r="A1" s="42" t="s">
        <v>257</v>
      </c>
      <c r="B1" s="43"/>
      <c r="C1" s="3"/>
      <c r="D1" s="3"/>
      <c r="E1" s="107"/>
      <c r="F1" s="107"/>
      <c r="G1" s="107"/>
      <c r="H1" s="107"/>
      <c r="I1" s="107"/>
      <c r="J1" s="107"/>
      <c r="K1" s="107"/>
      <c r="L1" s="3"/>
    </row>
    <row r="2" spans="1:16" ht="15.75">
      <c r="A2" s="44" t="s">
        <v>199</v>
      </c>
      <c r="B2" s="45"/>
      <c r="C2" s="3"/>
      <c r="D2" s="3"/>
      <c r="E2" s="107"/>
      <c r="F2" s="190"/>
      <c r="G2" s="190"/>
      <c r="H2" s="107"/>
      <c r="I2" s="107"/>
      <c r="J2" s="107"/>
      <c r="K2" s="80" t="s">
        <v>200</v>
      </c>
      <c r="L2" s="3"/>
    </row>
    <row r="3" spans="1:16">
      <c r="A3" s="46"/>
      <c r="B3" s="47"/>
      <c r="C3" s="191" t="s">
        <v>131</v>
      </c>
      <c r="D3" s="192"/>
      <c r="E3" s="193"/>
      <c r="F3" s="194" t="s">
        <v>127</v>
      </c>
      <c r="G3" s="195"/>
      <c r="H3" s="196"/>
      <c r="I3" s="197" t="s">
        <v>128</v>
      </c>
      <c r="J3" s="198"/>
      <c r="K3" s="199"/>
      <c r="L3" s="3"/>
    </row>
    <row r="4" spans="1:16" ht="45">
      <c r="A4" s="48" t="s">
        <v>201</v>
      </c>
      <c r="B4" s="48" t="s">
        <v>243</v>
      </c>
      <c r="C4" s="49" t="s">
        <v>202</v>
      </c>
      <c r="D4" s="49" t="s">
        <v>203</v>
      </c>
      <c r="E4" s="108" t="s">
        <v>129</v>
      </c>
      <c r="F4" s="108" t="s">
        <v>204</v>
      </c>
      <c r="G4" s="108" t="s">
        <v>205</v>
      </c>
      <c r="H4" s="108" t="s">
        <v>129</v>
      </c>
      <c r="I4" s="109" t="s">
        <v>206</v>
      </c>
      <c r="J4" s="109" t="s">
        <v>207</v>
      </c>
      <c r="K4" s="109" t="s">
        <v>129</v>
      </c>
      <c r="L4" s="50"/>
    </row>
    <row r="5" spans="1:16">
      <c r="A5" s="5">
        <v>1</v>
      </c>
      <c r="B5" s="5">
        <v>2</v>
      </c>
      <c r="C5" s="51">
        <v>3</v>
      </c>
      <c r="D5" s="51">
        <v>4</v>
      </c>
      <c r="E5" s="110">
        <v>5</v>
      </c>
      <c r="F5" s="110">
        <v>6</v>
      </c>
      <c r="G5" s="110">
        <v>7</v>
      </c>
      <c r="H5" s="110">
        <v>8</v>
      </c>
      <c r="I5" s="81">
        <v>9</v>
      </c>
      <c r="J5" s="81">
        <v>10</v>
      </c>
      <c r="K5" s="81">
        <v>11</v>
      </c>
      <c r="L5" s="52"/>
    </row>
    <row r="6" spans="1:16" ht="22.5" customHeight="1">
      <c r="A6" s="53" t="s">
        <v>208</v>
      </c>
      <c r="B6" s="54">
        <v>210</v>
      </c>
      <c r="C6" s="55">
        <f>F6+I6</f>
        <v>1466524.0000000002</v>
      </c>
      <c r="D6" s="55">
        <f>G6+J6</f>
        <v>1148928.7</v>
      </c>
      <c r="E6" s="111">
        <f>D6/C6*100</f>
        <v>78.343668429565412</v>
      </c>
      <c r="F6" s="132">
        <f>F7+F8+F9</f>
        <v>1256622.7000000002</v>
      </c>
      <c r="G6" s="132">
        <f>G7+G8+G9</f>
        <v>981694.8</v>
      </c>
      <c r="H6" s="111">
        <f>G6/F6*100</f>
        <v>78.121682824924292</v>
      </c>
      <c r="I6" s="132">
        <f>I7+I8+I9</f>
        <v>209901.3</v>
      </c>
      <c r="J6" s="132">
        <f>J7+J8+J9</f>
        <v>167233.9</v>
      </c>
      <c r="K6" s="111">
        <f>J6/I6*100</f>
        <v>79.672636615399711</v>
      </c>
      <c r="L6" s="56"/>
      <c r="M6" s="129"/>
      <c r="N6" s="129"/>
      <c r="O6" s="129"/>
      <c r="P6" s="129"/>
    </row>
    <row r="7" spans="1:16" ht="14.25" customHeight="1">
      <c r="A7" s="57" t="s">
        <v>209</v>
      </c>
      <c r="B7" s="58">
        <v>211</v>
      </c>
      <c r="C7" s="59">
        <f>F7+I7</f>
        <v>1122682.7</v>
      </c>
      <c r="D7" s="59">
        <f>G7+J7</f>
        <v>884164.7</v>
      </c>
      <c r="E7" s="111">
        <f t="shared" ref="E7:E11" si="0">D7/C7*100</f>
        <v>78.754638331916937</v>
      </c>
      <c r="F7" s="168">
        <v>962678.9</v>
      </c>
      <c r="G7" s="168">
        <v>755455.7</v>
      </c>
      <c r="H7" s="111">
        <f t="shared" ref="H7:H11" si="1">G7/F7*100</f>
        <v>78.474317864450953</v>
      </c>
      <c r="I7" s="133">
        <v>160003.79999999999</v>
      </c>
      <c r="J7" s="133">
        <v>128709</v>
      </c>
      <c r="K7" s="111">
        <f t="shared" ref="K7:K9" si="2">J7/I7*100</f>
        <v>80.441214521155118</v>
      </c>
      <c r="L7" s="60"/>
      <c r="M7" s="61"/>
      <c r="N7" s="130"/>
      <c r="O7" s="62"/>
      <c r="P7" s="62"/>
    </row>
    <row r="8" spans="1:16" ht="15" customHeight="1">
      <c r="A8" s="57" t="s">
        <v>210</v>
      </c>
      <c r="B8" s="58">
        <v>212</v>
      </c>
      <c r="C8" s="59">
        <f t="shared" ref="C8:C9" si="3">F8+I8</f>
        <v>3602.3</v>
      </c>
      <c r="D8" s="59">
        <f t="shared" ref="D8:D9" si="4">G8+J8</f>
        <v>2489.5</v>
      </c>
      <c r="E8" s="111">
        <f t="shared" si="0"/>
        <v>69.10862504511006</v>
      </c>
      <c r="F8" s="168">
        <v>2392.8000000000002</v>
      </c>
      <c r="G8" s="168">
        <v>1660.3</v>
      </c>
      <c r="H8" s="111">
        <f t="shared" si="1"/>
        <v>69.387328652624532</v>
      </c>
      <c r="I8" s="133">
        <v>1209.5</v>
      </c>
      <c r="J8" s="133">
        <v>829.2</v>
      </c>
      <c r="K8" s="111">
        <f t="shared" si="2"/>
        <v>68.557255064076074</v>
      </c>
      <c r="L8" s="60"/>
      <c r="M8" s="61"/>
      <c r="N8" s="130"/>
      <c r="O8" s="62"/>
      <c r="P8" s="62"/>
    </row>
    <row r="9" spans="1:16" ht="13.5" customHeight="1">
      <c r="A9" s="57" t="s">
        <v>211</v>
      </c>
      <c r="B9" s="58">
        <v>213</v>
      </c>
      <c r="C9" s="59">
        <f t="shared" si="3"/>
        <v>340239</v>
      </c>
      <c r="D9" s="59">
        <f t="shared" si="4"/>
        <v>262274.5</v>
      </c>
      <c r="E9" s="111">
        <f t="shared" si="0"/>
        <v>77.085372341207218</v>
      </c>
      <c r="F9" s="168">
        <v>291551</v>
      </c>
      <c r="G9" s="168">
        <v>224578.8</v>
      </c>
      <c r="H9" s="111">
        <f t="shared" si="1"/>
        <v>77.028993212165275</v>
      </c>
      <c r="I9" s="133">
        <v>48688</v>
      </c>
      <c r="J9" s="133">
        <v>37695.699999999997</v>
      </c>
      <c r="K9" s="111">
        <f t="shared" si="2"/>
        <v>77.422978968123559</v>
      </c>
      <c r="L9" s="60"/>
      <c r="M9" s="61"/>
      <c r="N9" s="130"/>
      <c r="O9" s="62"/>
      <c r="P9" s="62"/>
    </row>
    <row r="10" spans="1:16" ht="14.25" customHeight="1">
      <c r="A10" s="53" t="s">
        <v>212</v>
      </c>
      <c r="B10" s="54">
        <v>223</v>
      </c>
      <c r="C10" s="55">
        <f>F10+I10</f>
        <v>121970.8</v>
      </c>
      <c r="D10" s="55">
        <f>G10+J10</f>
        <v>84339.9</v>
      </c>
      <c r="E10" s="111">
        <f t="shared" si="0"/>
        <v>69.147615658829807</v>
      </c>
      <c r="F10" s="168">
        <v>121970.8</v>
      </c>
      <c r="G10" s="168">
        <v>84339.9</v>
      </c>
      <c r="H10" s="111">
        <f t="shared" si="1"/>
        <v>69.147615658829807</v>
      </c>
      <c r="I10" s="133"/>
      <c r="J10" s="133"/>
      <c r="K10" s="111" t="e">
        <f>J10/I10*100</f>
        <v>#DIV/0!</v>
      </c>
      <c r="L10" s="60"/>
      <c r="M10" s="61"/>
      <c r="N10" s="130"/>
      <c r="O10" s="62"/>
      <c r="P10" s="62"/>
    </row>
    <row r="11" spans="1:16" s="63" customFormat="1" ht="35.25" customHeight="1">
      <c r="A11" s="53" t="s">
        <v>213</v>
      </c>
      <c r="B11" s="54">
        <v>241</v>
      </c>
      <c r="C11" s="55">
        <f>F11+I11</f>
        <v>111216.2</v>
      </c>
      <c r="D11" s="55">
        <f t="shared" ref="D11" si="5">G11+J11</f>
        <v>84177</v>
      </c>
      <c r="E11" s="111">
        <f t="shared" si="0"/>
        <v>75.687714559569557</v>
      </c>
      <c r="F11" s="169">
        <v>111216.2</v>
      </c>
      <c r="G11" s="169">
        <v>84177</v>
      </c>
      <c r="H11" s="111">
        <f t="shared" si="1"/>
        <v>75.687714559569557</v>
      </c>
      <c r="I11" s="132"/>
      <c r="J11" s="132"/>
      <c r="K11" s="111"/>
      <c r="L11" s="56"/>
      <c r="M11" s="61"/>
      <c r="N11" s="130"/>
      <c r="O11" s="62"/>
      <c r="P11" s="62"/>
    </row>
    <row r="12" spans="1:16">
      <c r="A12" s="200" t="s">
        <v>214</v>
      </c>
      <c r="B12" s="201"/>
      <c r="C12" s="201"/>
      <c r="D12" s="201"/>
      <c r="E12" s="201"/>
      <c r="F12" s="79"/>
      <c r="G12" s="79"/>
      <c r="H12" s="79"/>
      <c r="I12" s="79"/>
      <c r="J12" s="79"/>
      <c r="K12" s="79"/>
      <c r="L12" s="4"/>
      <c r="M12" s="61"/>
      <c r="N12" s="130"/>
      <c r="O12" s="62"/>
      <c r="P12" s="62"/>
    </row>
    <row r="13" spans="1:16">
      <c r="A13" s="66"/>
      <c r="B13" s="67"/>
      <c r="C13" s="67"/>
      <c r="D13" s="67"/>
      <c r="E13" s="124"/>
      <c r="F13" s="79"/>
      <c r="G13" s="79"/>
      <c r="H13" s="79"/>
      <c r="I13" s="79"/>
      <c r="J13" s="161"/>
      <c r="K13" s="80" t="s">
        <v>200</v>
      </c>
      <c r="L13" s="4"/>
      <c r="M13" s="64"/>
      <c r="N13" s="131"/>
      <c r="O13" s="65"/>
      <c r="P13" s="65"/>
    </row>
    <row r="14" spans="1:16">
      <c r="A14" s="68"/>
      <c r="B14" s="68"/>
      <c r="C14" s="202" t="s">
        <v>249</v>
      </c>
      <c r="D14" s="202"/>
      <c r="E14" s="202"/>
      <c r="F14" s="203" t="s">
        <v>250</v>
      </c>
      <c r="G14" s="203"/>
      <c r="H14" s="203"/>
      <c r="I14" s="203" t="s">
        <v>258</v>
      </c>
      <c r="J14" s="203"/>
      <c r="K14" s="203"/>
      <c r="L14" s="4"/>
    </row>
    <row r="15" spans="1:16" ht="15" customHeight="1">
      <c r="A15" s="208" t="s">
        <v>215</v>
      </c>
      <c r="B15" s="210" t="s">
        <v>243</v>
      </c>
      <c r="C15" s="212" t="s">
        <v>216</v>
      </c>
      <c r="D15" s="212" t="s">
        <v>217</v>
      </c>
      <c r="E15" s="204" t="s">
        <v>218</v>
      </c>
      <c r="F15" s="204" t="s">
        <v>216</v>
      </c>
      <c r="G15" s="204" t="s">
        <v>217</v>
      </c>
      <c r="H15" s="204" t="s">
        <v>218</v>
      </c>
      <c r="I15" s="204" t="s">
        <v>216</v>
      </c>
      <c r="J15" s="204" t="s">
        <v>217</v>
      </c>
      <c r="K15" s="204" t="s">
        <v>218</v>
      </c>
      <c r="L15" s="69"/>
    </row>
    <row r="16" spans="1:16" ht="23.25" customHeight="1">
      <c r="A16" s="209"/>
      <c r="B16" s="211"/>
      <c r="C16" s="211"/>
      <c r="D16" s="211"/>
      <c r="E16" s="206"/>
      <c r="F16" s="206"/>
      <c r="G16" s="206"/>
      <c r="H16" s="206"/>
      <c r="I16" s="205"/>
      <c r="J16" s="205"/>
      <c r="K16" s="205"/>
      <c r="L16" s="70"/>
    </row>
    <row r="17" spans="1:12">
      <c r="A17" s="5">
        <v>1</v>
      </c>
      <c r="B17" s="5">
        <v>2</v>
      </c>
      <c r="C17" s="5">
        <v>3</v>
      </c>
      <c r="D17" s="5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71"/>
    </row>
    <row r="18" spans="1:12" ht="28.5" customHeight="1">
      <c r="A18" s="72" t="s">
        <v>219</v>
      </c>
      <c r="B18" s="73"/>
      <c r="C18" s="74">
        <f>D18+E18</f>
        <v>34872.9</v>
      </c>
      <c r="D18" s="75">
        <f>D20+D21+D22+D23+D24+D25+D26+D27+D28+D29+D30+D31+D32+D33</f>
        <v>33949.800000000003</v>
      </c>
      <c r="E18" s="125">
        <f>E20+E21+E22+E23+E24+E25+E26+E27+E28+E29+E30+E31+E32+E33</f>
        <v>923.1</v>
      </c>
      <c r="F18" s="82">
        <f>G18+H18</f>
        <v>4186.2</v>
      </c>
      <c r="G18" s="82">
        <f>G20+G21+G22+G23+G24+G25+G26+G27+G28+G29+G30+G31+G32+G33</f>
        <v>3823.3</v>
      </c>
      <c r="H18" s="82">
        <f>H20+H21+H22+H23+H24+H25+H26+H27+H28+H29+H30+H31+H32+H33</f>
        <v>362.90000000000003</v>
      </c>
      <c r="I18" s="82">
        <f t="shared" ref="I18:I19" si="6">J18+K18</f>
        <v>3479.2</v>
      </c>
      <c r="J18" s="82">
        <v>3242.5</v>
      </c>
      <c r="K18" s="82">
        <f>K20+K21+K22+K23+K24+K25+K26+K27+K28+K29+K30+K31+K32+K33</f>
        <v>236.70000000000002</v>
      </c>
      <c r="L18" s="76"/>
    </row>
    <row r="19" spans="1:12" ht="12" customHeight="1">
      <c r="A19" s="77" t="s">
        <v>220</v>
      </c>
      <c r="B19" s="78"/>
      <c r="C19" s="74"/>
      <c r="D19" s="75"/>
      <c r="E19" s="125"/>
      <c r="F19" s="82"/>
      <c r="G19" s="82"/>
      <c r="H19" s="82"/>
      <c r="I19" s="82">
        <f t="shared" si="6"/>
        <v>0</v>
      </c>
      <c r="J19" s="82"/>
      <c r="K19" s="82"/>
      <c r="L19" s="76"/>
    </row>
    <row r="20" spans="1:12" ht="14.25" customHeight="1">
      <c r="A20" s="77" t="s">
        <v>221</v>
      </c>
      <c r="B20" s="58">
        <v>211</v>
      </c>
      <c r="C20" s="74">
        <f>D20+E20</f>
        <v>220.9</v>
      </c>
      <c r="D20" s="6"/>
      <c r="E20" s="83">
        <v>220.9</v>
      </c>
      <c r="F20" s="82">
        <f t="shared" ref="F20:F33" si="7">G20+H20</f>
        <v>0</v>
      </c>
      <c r="G20" s="83"/>
      <c r="H20" s="83"/>
      <c r="I20" s="82">
        <f>J20+K20</f>
        <v>0</v>
      </c>
      <c r="J20" s="83"/>
      <c r="K20" s="83"/>
      <c r="L20" s="76"/>
    </row>
    <row r="21" spans="1:12" ht="12" customHeight="1">
      <c r="A21" s="77" t="s">
        <v>222</v>
      </c>
      <c r="B21" s="58">
        <v>212</v>
      </c>
      <c r="C21" s="74">
        <f t="shared" ref="C21:C33" si="8">D21+E21</f>
        <v>354</v>
      </c>
      <c r="D21" s="6">
        <v>354</v>
      </c>
      <c r="E21" s="83"/>
      <c r="F21" s="82">
        <f t="shared" si="7"/>
        <v>0</v>
      </c>
      <c r="G21" s="83"/>
      <c r="H21" s="83"/>
      <c r="I21" s="82">
        <f t="shared" ref="I21:I23" si="9">J21+K21</f>
        <v>0</v>
      </c>
      <c r="J21" s="83"/>
      <c r="K21" s="83">
        <v>0</v>
      </c>
      <c r="L21" s="76"/>
    </row>
    <row r="22" spans="1:12" ht="22.5" customHeight="1">
      <c r="A22" s="77" t="s">
        <v>223</v>
      </c>
      <c r="B22" s="58">
        <v>213</v>
      </c>
      <c r="C22" s="74">
        <f t="shared" si="8"/>
        <v>66.7</v>
      </c>
      <c r="D22" s="6">
        <v>0</v>
      </c>
      <c r="E22" s="83">
        <v>66.7</v>
      </c>
      <c r="F22" s="82">
        <f t="shared" si="7"/>
        <v>0</v>
      </c>
      <c r="G22" s="83"/>
      <c r="H22" s="83"/>
      <c r="I22" s="82">
        <f t="shared" si="9"/>
        <v>0</v>
      </c>
      <c r="J22" s="83"/>
      <c r="K22" s="83">
        <v>0</v>
      </c>
      <c r="L22" s="76"/>
    </row>
    <row r="23" spans="1:12" ht="17.25" customHeight="1">
      <c r="A23" s="77" t="s">
        <v>224</v>
      </c>
      <c r="B23" s="58">
        <v>221</v>
      </c>
      <c r="C23" s="74">
        <f t="shared" si="8"/>
        <v>0</v>
      </c>
      <c r="D23" s="6">
        <v>0</v>
      </c>
      <c r="E23" s="83"/>
      <c r="F23" s="82">
        <f t="shared" si="7"/>
        <v>0</v>
      </c>
      <c r="G23" s="83"/>
      <c r="H23" s="83"/>
      <c r="I23" s="82">
        <f t="shared" si="9"/>
        <v>0</v>
      </c>
      <c r="J23" s="83"/>
      <c r="K23" s="83">
        <v>0</v>
      </c>
      <c r="L23" s="76"/>
    </row>
    <row r="24" spans="1:12" ht="16.5" customHeight="1">
      <c r="A24" s="77" t="s">
        <v>225</v>
      </c>
      <c r="B24" s="58">
        <v>222</v>
      </c>
      <c r="C24" s="74">
        <f t="shared" si="8"/>
        <v>137.9</v>
      </c>
      <c r="D24" s="6">
        <v>137.9</v>
      </c>
      <c r="E24" s="83"/>
      <c r="F24" s="82">
        <f t="shared" si="7"/>
        <v>0</v>
      </c>
      <c r="G24" s="83"/>
      <c r="H24" s="83"/>
      <c r="I24" s="82">
        <f>J24+K24</f>
        <v>0</v>
      </c>
      <c r="J24" s="83"/>
      <c r="K24" s="83"/>
      <c r="L24" s="76"/>
    </row>
    <row r="25" spans="1:12" ht="15" customHeight="1">
      <c r="A25" s="77" t="s">
        <v>226</v>
      </c>
      <c r="B25" s="58">
        <v>223</v>
      </c>
      <c r="C25" s="74">
        <f t="shared" si="8"/>
        <v>17018.3</v>
      </c>
      <c r="D25" s="6">
        <v>16583.099999999999</v>
      </c>
      <c r="E25" s="83">
        <v>435.2</v>
      </c>
      <c r="F25" s="82">
        <f t="shared" si="7"/>
        <v>356.1</v>
      </c>
      <c r="G25" s="83"/>
      <c r="H25" s="83">
        <v>356.1</v>
      </c>
      <c r="I25" s="82">
        <f t="shared" ref="I25:I33" si="10">J25+K25</f>
        <v>214.5</v>
      </c>
      <c r="J25" s="83"/>
      <c r="K25" s="83">
        <v>214.5</v>
      </c>
      <c r="L25" s="76"/>
    </row>
    <row r="26" spans="1:12" ht="33" customHeight="1">
      <c r="A26" s="77" t="s">
        <v>227</v>
      </c>
      <c r="B26" s="58">
        <v>224</v>
      </c>
      <c r="C26" s="74">
        <f t="shared" si="8"/>
        <v>1082.4000000000001</v>
      </c>
      <c r="D26" s="6">
        <v>885.2</v>
      </c>
      <c r="E26" s="83">
        <v>197.2</v>
      </c>
      <c r="F26" s="82">
        <f t="shared" si="7"/>
        <v>0</v>
      </c>
      <c r="G26" s="83"/>
      <c r="H26" s="83"/>
      <c r="I26" s="82">
        <f t="shared" si="10"/>
        <v>0</v>
      </c>
      <c r="J26" s="83"/>
      <c r="K26" s="83"/>
      <c r="L26" s="76"/>
    </row>
    <row r="27" spans="1:12" ht="30.75" customHeight="1">
      <c r="A27" s="77" t="s">
        <v>228</v>
      </c>
      <c r="B27" s="58">
        <v>225</v>
      </c>
      <c r="C27" s="74">
        <f t="shared" si="8"/>
        <v>5731.5</v>
      </c>
      <c r="D27" s="6">
        <v>5729.3</v>
      </c>
      <c r="E27" s="83">
        <v>2.2000000000000002</v>
      </c>
      <c r="F27" s="82">
        <f t="shared" si="7"/>
        <v>0</v>
      </c>
      <c r="G27" s="83"/>
      <c r="H27" s="83"/>
      <c r="I27" s="82">
        <f t="shared" si="10"/>
        <v>2.4</v>
      </c>
      <c r="J27" s="83"/>
      <c r="K27" s="83">
        <v>2.4</v>
      </c>
      <c r="L27" s="76"/>
    </row>
    <row r="28" spans="1:12" ht="17.25" customHeight="1">
      <c r="A28" s="77" t="s">
        <v>229</v>
      </c>
      <c r="B28" s="58">
        <v>226</v>
      </c>
      <c r="C28" s="74">
        <f t="shared" si="8"/>
        <v>803.2</v>
      </c>
      <c r="D28" s="6">
        <v>803.2</v>
      </c>
      <c r="E28" s="83"/>
      <c r="F28" s="82">
        <f t="shared" si="7"/>
        <v>0</v>
      </c>
      <c r="G28" s="83"/>
      <c r="H28" s="83"/>
      <c r="I28" s="82">
        <f t="shared" si="10"/>
        <v>6.8</v>
      </c>
      <c r="J28" s="83"/>
      <c r="K28" s="83">
        <v>6.8</v>
      </c>
      <c r="L28" s="76"/>
    </row>
    <row r="29" spans="1:12" ht="33.75" customHeight="1">
      <c r="A29" s="77" t="s">
        <v>230</v>
      </c>
      <c r="B29" s="58">
        <v>241</v>
      </c>
      <c r="C29" s="74">
        <f t="shared" si="8"/>
        <v>278.39999999999998</v>
      </c>
      <c r="D29" s="6">
        <v>278.39999999999998</v>
      </c>
      <c r="E29" s="83"/>
      <c r="F29" s="82">
        <f t="shared" si="7"/>
        <v>0</v>
      </c>
      <c r="G29" s="83"/>
      <c r="H29" s="83"/>
      <c r="I29" s="82">
        <f t="shared" si="10"/>
        <v>0</v>
      </c>
      <c r="J29" s="83"/>
      <c r="K29" s="83"/>
      <c r="L29" s="76"/>
    </row>
    <row r="30" spans="1:12" ht="15.75" customHeight="1">
      <c r="A30" s="77" t="s">
        <v>231</v>
      </c>
      <c r="B30" s="58">
        <v>260</v>
      </c>
      <c r="C30" s="74">
        <f t="shared" si="8"/>
        <v>0</v>
      </c>
      <c r="D30" s="6"/>
      <c r="E30" s="83"/>
      <c r="F30" s="82">
        <f t="shared" si="7"/>
        <v>0</v>
      </c>
      <c r="G30" s="83"/>
      <c r="H30" s="83"/>
      <c r="I30" s="82">
        <f t="shared" si="10"/>
        <v>0</v>
      </c>
      <c r="J30" s="83"/>
      <c r="K30" s="83"/>
      <c r="L30" s="76"/>
    </row>
    <row r="31" spans="1:12" ht="18.75" customHeight="1">
      <c r="A31" s="77" t="s">
        <v>232</v>
      </c>
      <c r="B31" s="58">
        <v>290</v>
      </c>
      <c r="C31" s="74">
        <f t="shared" si="8"/>
        <v>4707.2</v>
      </c>
      <c r="D31" s="6">
        <v>4706.3</v>
      </c>
      <c r="E31" s="83">
        <v>0.9</v>
      </c>
      <c r="F31" s="82">
        <f t="shared" si="7"/>
        <v>3823.3</v>
      </c>
      <c r="G31" s="83">
        <v>3823.3</v>
      </c>
      <c r="H31" s="83"/>
      <c r="I31" s="82">
        <f t="shared" si="10"/>
        <v>3242.5</v>
      </c>
      <c r="J31" s="83">
        <v>3242.5</v>
      </c>
      <c r="K31" s="83"/>
      <c r="L31" s="76"/>
    </row>
    <row r="32" spans="1:12" ht="27" customHeight="1">
      <c r="A32" s="77" t="s">
        <v>233</v>
      </c>
      <c r="B32" s="58">
        <v>310</v>
      </c>
      <c r="C32" s="74">
        <f t="shared" si="8"/>
        <v>328.4</v>
      </c>
      <c r="D32" s="6">
        <v>328.4</v>
      </c>
      <c r="E32" s="83"/>
      <c r="F32" s="82">
        <f t="shared" si="7"/>
        <v>0</v>
      </c>
      <c r="G32" s="83"/>
      <c r="H32" s="83"/>
      <c r="I32" s="82">
        <f t="shared" si="10"/>
        <v>8.4</v>
      </c>
      <c r="J32" s="83"/>
      <c r="K32" s="83">
        <v>8.4</v>
      </c>
      <c r="L32" s="76"/>
    </row>
    <row r="33" spans="1:12" ht="27.75" customHeight="1">
      <c r="A33" s="77" t="s">
        <v>234</v>
      </c>
      <c r="B33" s="58">
        <v>340</v>
      </c>
      <c r="C33" s="74">
        <f t="shared" si="8"/>
        <v>4144</v>
      </c>
      <c r="D33" s="6">
        <v>4144</v>
      </c>
      <c r="E33" s="83"/>
      <c r="F33" s="83">
        <f t="shared" si="7"/>
        <v>6.8</v>
      </c>
      <c r="G33" s="83"/>
      <c r="H33" s="83">
        <v>6.8</v>
      </c>
      <c r="I33" s="82">
        <f t="shared" si="10"/>
        <v>4.5999999999999996</v>
      </c>
      <c r="J33" s="83"/>
      <c r="K33" s="83">
        <v>4.5999999999999996</v>
      </c>
      <c r="L33" s="76"/>
    </row>
    <row r="34" spans="1:12">
      <c r="J34" s="128"/>
    </row>
    <row r="35" spans="1:12">
      <c r="C35" s="7"/>
      <c r="D35" s="7"/>
      <c r="E35" s="112"/>
      <c r="F35" s="112"/>
      <c r="G35" s="112"/>
    </row>
    <row r="36" spans="1:12">
      <c r="A36" s="207"/>
      <c r="B36" s="207"/>
      <c r="C36" s="207"/>
      <c r="D36" s="207"/>
      <c r="E36" s="126"/>
      <c r="F36" s="115"/>
    </row>
    <row r="37" spans="1:12">
      <c r="C37" s="7"/>
      <c r="D37" s="7"/>
      <c r="E37" s="126"/>
      <c r="F37" s="115"/>
    </row>
    <row r="38" spans="1:12">
      <c r="C38" s="7"/>
      <c r="D38" s="7"/>
      <c r="E38" s="126"/>
      <c r="F38" s="115"/>
    </row>
    <row r="39" spans="1:12">
      <c r="C39" s="7"/>
      <c r="D39" s="7"/>
      <c r="E39" s="126"/>
      <c r="F39" s="115"/>
    </row>
    <row r="40" spans="1:12">
      <c r="C40" s="7"/>
      <c r="D40" s="7"/>
      <c r="E40" s="126"/>
      <c r="F40" s="115"/>
    </row>
    <row r="41" spans="1:12">
      <c r="C41" s="7"/>
      <c r="D41" s="7"/>
      <c r="E41" s="127"/>
      <c r="F41" s="116"/>
      <c r="G41" s="116"/>
    </row>
    <row r="42" spans="1:12">
      <c r="C42" s="7"/>
      <c r="D42" s="7"/>
      <c r="E42" s="112"/>
      <c r="F42" s="112"/>
      <c r="G42" s="112"/>
    </row>
    <row r="43" spans="1:12">
      <c r="C43" s="7"/>
      <c r="D43" s="7"/>
      <c r="E43" s="112"/>
      <c r="F43" s="112"/>
      <c r="G43" s="112"/>
    </row>
  </sheetData>
  <mergeCells count="21">
    <mergeCell ref="A36:B36"/>
    <mergeCell ref="C36:D36"/>
    <mergeCell ref="G15:G16"/>
    <mergeCell ref="H15:H16"/>
    <mergeCell ref="I15:I16"/>
    <mergeCell ref="A15:A16"/>
    <mergeCell ref="B15:B16"/>
    <mergeCell ref="C15:C16"/>
    <mergeCell ref="D15:D16"/>
    <mergeCell ref="E15:E16"/>
    <mergeCell ref="C14:E14"/>
    <mergeCell ref="F14:H14"/>
    <mergeCell ref="I14:K14"/>
    <mergeCell ref="J15:J16"/>
    <mergeCell ref="K15:K16"/>
    <mergeCell ref="F15:F16"/>
    <mergeCell ref="F2:G2"/>
    <mergeCell ref="C3:E3"/>
    <mergeCell ref="F3:H3"/>
    <mergeCell ref="I3:K3"/>
    <mergeCell ref="A12:E12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</vt:lpstr>
      <vt:lpstr>ПРИЛОЖЕНИЕ К СПРАВКЕ</vt:lpstr>
      <vt:lpstr>'Расходы '!Заголовки_для_печати</vt:lpstr>
      <vt:lpstr>'ПРИЛОЖЕНИЕ К СПРАВКЕ'!Область_печати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2018-11-14T07:51:16Z</cp:lastPrinted>
  <dcterms:created xsi:type="dcterms:W3CDTF">2016-02-11T06:08:17Z</dcterms:created>
  <dcterms:modified xsi:type="dcterms:W3CDTF">2018-12-06T07:32:00Z</dcterms:modified>
</cp:coreProperties>
</file>