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60" windowWidth="18075" windowHeight="9900"/>
  </bookViews>
  <sheets>
    <sheet name="Доходы" sheetId="7" r:id="rId1"/>
    <sheet name="Расходы НА 01.12.18Г." sheetId="5" r:id="rId2"/>
    <sheet name="ПРИЛОЖЕНИЕ К СПРАВКЕ" sheetId="6" r:id="rId3"/>
  </sheets>
  <definedNames>
    <definedName name="_xlnm.Print_Titles" localSheetId="1">'Расходы НА 01.12.18Г.'!$8:$10</definedName>
    <definedName name="_xlnm.Print_Area" localSheetId="2">'ПРИЛОЖЕНИЕ К СПРАВКЕ'!$A$1:$K$34</definedName>
    <definedName name="_xlnm.Print_Area" localSheetId="1">'Расходы НА 01.12.18Г.'!$A$1:$N$117</definedName>
  </definedNames>
  <calcPr calcId="124519"/>
</workbook>
</file>

<file path=xl/calcChain.xml><?xml version="1.0" encoding="utf-8"?>
<calcChain xmlns="http://schemas.openxmlformats.org/spreadsheetml/2006/main">
  <c r="M88" i="7"/>
  <c r="L88"/>
  <c r="K88"/>
  <c r="J88"/>
  <c r="I88"/>
  <c r="H88"/>
  <c r="G88"/>
  <c r="F88"/>
  <c r="E88"/>
  <c r="D88"/>
  <c r="C88"/>
  <c r="B88"/>
  <c r="L82"/>
  <c r="H81"/>
  <c r="D81"/>
  <c r="L79"/>
  <c r="H79"/>
  <c r="C79"/>
  <c r="B79"/>
  <c r="D79" s="1"/>
  <c r="L78"/>
  <c r="C78"/>
  <c r="D78" s="1"/>
  <c r="B78"/>
  <c r="L77"/>
  <c r="H77"/>
  <c r="C77"/>
  <c r="D77" s="1"/>
  <c r="B77"/>
  <c r="H76"/>
  <c r="C76"/>
  <c r="B76"/>
  <c r="H75"/>
  <c r="C75"/>
  <c r="D75" s="1"/>
  <c r="B75"/>
  <c r="H74"/>
  <c r="C74"/>
  <c r="B74"/>
  <c r="H73"/>
  <c r="C73"/>
  <c r="D73" s="1"/>
  <c r="B73"/>
  <c r="H72"/>
  <c r="C72"/>
  <c r="B72"/>
  <c r="J71"/>
  <c r="L71" s="1"/>
  <c r="H71"/>
  <c r="C71"/>
  <c r="B71"/>
  <c r="D71" s="1"/>
  <c r="K70"/>
  <c r="J70"/>
  <c r="L70" s="1"/>
  <c r="G70"/>
  <c r="F70"/>
  <c r="H70" s="1"/>
  <c r="C70"/>
  <c r="B70"/>
  <c r="D70" s="1"/>
  <c r="L69"/>
  <c r="C69"/>
  <c r="D69" s="1"/>
  <c r="B69"/>
  <c r="K68"/>
  <c r="G68"/>
  <c r="C68"/>
  <c r="H67"/>
  <c r="C67"/>
  <c r="D67" s="1"/>
  <c r="B67"/>
  <c r="H66"/>
  <c r="D66"/>
  <c r="C66"/>
  <c r="E66" s="1"/>
  <c r="B66"/>
  <c r="H65"/>
  <c r="C65"/>
  <c r="D65" s="1"/>
  <c r="B65"/>
  <c r="M64"/>
  <c r="L64"/>
  <c r="I64"/>
  <c r="H64"/>
  <c r="E64"/>
  <c r="C64"/>
  <c r="D64" s="1"/>
  <c r="B64"/>
  <c r="M63"/>
  <c r="L63"/>
  <c r="I63"/>
  <c r="H63"/>
  <c r="C63"/>
  <c r="D63" s="1"/>
  <c r="B63"/>
  <c r="M62"/>
  <c r="L62"/>
  <c r="I62"/>
  <c r="H62"/>
  <c r="E62"/>
  <c r="C62"/>
  <c r="D62" s="1"/>
  <c r="B62"/>
  <c r="M61"/>
  <c r="L61"/>
  <c r="I61"/>
  <c r="H61"/>
  <c r="C61"/>
  <c r="E61" s="1"/>
  <c r="B61"/>
  <c r="D61" s="1"/>
  <c r="M60"/>
  <c r="L60"/>
  <c r="I60"/>
  <c r="H60"/>
  <c r="E60"/>
  <c r="C60"/>
  <c r="D60" s="1"/>
  <c r="B60"/>
  <c r="L59"/>
  <c r="H59"/>
  <c r="C59"/>
  <c r="D59" s="1"/>
  <c r="B59"/>
  <c r="L58"/>
  <c r="H58"/>
  <c r="C58"/>
  <c r="D58" s="1"/>
  <c r="B58"/>
  <c r="L57"/>
  <c r="H57"/>
  <c r="C57"/>
  <c r="B57"/>
  <c r="D57" s="1"/>
  <c r="H56"/>
  <c r="C56"/>
  <c r="D56" s="1"/>
  <c r="B56"/>
  <c r="H55"/>
  <c r="C55"/>
  <c r="D55" s="1"/>
  <c r="B55"/>
  <c r="L54"/>
  <c r="H54"/>
  <c r="C54"/>
  <c r="D54" s="1"/>
  <c r="B54"/>
  <c r="L53"/>
  <c r="C53"/>
  <c r="E53" s="1"/>
  <c r="B53"/>
  <c r="H52"/>
  <c r="C52"/>
  <c r="E52" s="1"/>
  <c r="B52"/>
  <c r="D52" s="1"/>
  <c r="L51"/>
  <c r="H51"/>
  <c r="C51"/>
  <c r="B51"/>
  <c r="D51" s="1"/>
  <c r="L50"/>
  <c r="D50"/>
  <c r="C50"/>
  <c r="E50" s="1"/>
  <c r="B50"/>
  <c r="L49"/>
  <c r="H49"/>
  <c r="C49"/>
  <c r="D49" s="1"/>
  <c r="B49"/>
  <c r="L48"/>
  <c r="H48"/>
  <c r="C48"/>
  <c r="D48" s="1"/>
  <c r="B48"/>
  <c r="L47"/>
  <c r="H47"/>
  <c r="C47"/>
  <c r="E65" s="1"/>
  <c r="B47"/>
  <c r="H46"/>
  <c r="C46"/>
  <c r="B46"/>
  <c r="D46" s="1"/>
  <c r="K45"/>
  <c r="J45"/>
  <c r="L45" s="1"/>
  <c r="G45"/>
  <c r="F45"/>
  <c r="H45" s="1"/>
  <c r="B45"/>
  <c r="H44"/>
  <c r="D44"/>
  <c r="C44"/>
  <c r="B44"/>
  <c r="L43"/>
  <c r="H43"/>
  <c r="D43"/>
  <c r="C43"/>
  <c r="B43"/>
  <c r="L42"/>
  <c r="K42"/>
  <c r="J42"/>
  <c r="B42" s="1"/>
  <c r="D42" s="1"/>
  <c r="H42"/>
  <c r="G42"/>
  <c r="F42"/>
  <c r="C42"/>
  <c r="L40"/>
  <c r="H40"/>
  <c r="D40"/>
  <c r="C40"/>
  <c r="B40"/>
  <c r="L39"/>
  <c r="H39"/>
  <c r="D39"/>
  <c r="C39"/>
  <c r="B39"/>
  <c r="H38"/>
  <c r="C38"/>
  <c r="B38"/>
  <c r="D38" s="1"/>
  <c r="L37"/>
  <c r="H37"/>
  <c r="C37"/>
  <c r="B37"/>
  <c r="D37" s="1"/>
  <c r="L36"/>
  <c r="H36"/>
  <c r="C36"/>
  <c r="B36"/>
  <c r="D36" s="1"/>
  <c r="K35"/>
  <c r="M35" s="1"/>
  <c r="J35"/>
  <c r="L35" s="1"/>
  <c r="G35"/>
  <c r="I35" s="1"/>
  <c r="F35"/>
  <c r="H35" s="1"/>
  <c r="C35"/>
  <c r="B35"/>
  <c r="D35" s="1"/>
  <c r="L34"/>
  <c r="H34"/>
  <c r="C34"/>
  <c r="B34"/>
  <c r="D34" s="1"/>
  <c r="L33"/>
  <c r="D33"/>
  <c r="C33"/>
  <c r="B33"/>
  <c r="L32"/>
  <c r="C32"/>
  <c r="B32"/>
  <c r="D32" s="1"/>
  <c r="L31"/>
  <c r="H31"/>
  <c r="C31"/>
  <c r="B31"/>
  <c r="D31" s="1"/>
  <c r="L30"/>
  <c r="H30"/>
  <c r="C30"/>
  <c r="B30"/>
  <c r="D30" s="1"/>
  <c r="H29"/>
  <c r="D29"/>
  <c r="C29"/>
  <c r="E29" s="1"/>
  <c r="B29"/>
  <c r="L28"/>
  <c r="K28"/>
  <c r="M28" s="1"/>
  <c r="J28"/>
  <c r="J12" s="1"/>
  <c r="H28"/>
  <c r="G28"/>
  <c r="I28" s="1"/>
  <c r="F28"/>
  <c r="F13" s="1"/>
  <c r="C28"/>
  <c r="L27"/>
  <c r="H27"/>
  <c r="D27"/>
  <c r="C27"/>
  <c r="B27"/>
  <c r="L26"/>
  <c r="H26"/>
  <c r="D26"/>
  <c r="C26"/>
  <c r="B26"/>
  <c r="L25"/>
  <c r="H25"/>
  <c r="D25"/>
  <c r="C25"/>
  <c r="B25"/>
  <c r="L24"/>
  <c r="C24"/>
  <c r="B24"/>
  <c r="D24" s="1"/>
  <c r="L23"/>
  <c r="D23"/>
  <c r="C23"/>
  <c r="B23"/>
  <c r="L22"/>
  <c r="K22"/>
  <c r="M22" s="1"/>
  <c r="J22"/>
  <c r="B22" s="1"/>
  <c r="G22"/>
  <c r="C22" s="1"/>
  <c r="F22"/>
  <c r="H21"/>
  <c r="C21"/>
  <c r="D21" s="1"/>
  <c r="B21"/>
  <c r="H20"/>
  <c r="C20"/>
  <c r="D20" s="1"/>
  <c r="B20"/>
  <c r="H19"/>
  <c r="C19"/>
  <c r="D19" s="1"/>
  <c r="B19"/>
  <c r="L18"/>
  <c r="H18"/>
  <c r="C18"/>
  <c r="D18" s="1"/>
  <c r="B18"/>
  <c r="K17"/>
  <c r="L17" s="1"/>
  <c r="J17"/>
  <c r="G17"/>
  <c r="H17" s="1"/>
  <c r="F17"/>
  <c r="B17"/>
  <c r="L16"/>
  <c r="H16"/>
  <c r="C16"/>
  <c r="D16" s="1"/>
  <c r="B16"/>
  <c r="L15"/>
  <c r="H15"/>
  <c r="C15"/>
  <c r="D15" s="1"/>
  <c r="B15"/>
  <c r="K14"/>
  <c r="L14" s="1"/>
  <c r="J14"/>
  <c r="G14"/>
  <c r="H14" s="1"/>
  <c r="F14"/>
  <c r="C14"/>
  <c r="D14" s="1"/>
  <c r="B14"/>
  <c r="K13"/>
  <c r="M37" s="1"/>
  <c r="G13"/>
  <c r="I18" s="1"/>
  <c r="K12"/>
  <c r="G12"/>
  <c r="C12"/>
  <c r="K11"/>
  <c r="G11"/>
  <c r="H11" s="1"/>
  <c r="F11"/>
  <c r="D97" i="5"/>
  <c r="D82"/>
  <c r="D110"/>
  <c r="D99"/>
  <c r="C99"/>
  <c r="D16"/>
  <c r="D57"/>
  <c r="I42"/>
  <c r="I43"/>
  <c r="I44"/>
  <c r="I45"/>
  <c r="I31"/>
  <c r="I34"/>
  <c r="I35"/>
  <c r="I27"/>
  <c r="I25"/>
  <c r="I15"/>
  <c r="I16"/>
  <c r="I17"/>
  <c r="I18"/>
  <c r="I20"/>
  <c r="I21"/>
  <c r="I11"/>
  <c r="H98"/>
  <c r="H66" s="1"/>
  <c r="H62" s="1"/>
  <c r="G98"/>
  <c r="H95"/>
  <c r="G95"/>
  <c r="G80"/>
  <c r="H70"/>
  <c r="G70"/>
  <c r="G66"/>
  <c r="G62"/>
  <c r="H59"/>
  <c r="G59"/>
  <c r="H57"/>
  <c r="G57"/>
  <c r="H54"/>
  <c r="G54"/>
  <c r="H49"/>
  <c r="G49"/>
  <c r="H46"/>
  <c r="G46"/>
  <c r="H40"/>
  <c r="G40"/>
  <c r="H36"/>
  <c r="G36"/>
  <c r="H28"/>
  <c r="G28"/>
  <c r="H24"/>
  <c r="G24"/>
  <c r="H13"/>
  <c r="G13"/>
  <c r="H11"/>
  <c r="G11"/>
  <c r="G6" i="6"/>
  <c r="F6"/>
  <c r="D22" i="7" l="1"/>
  <c r="L12"/>
  <c r="H12"/>
  <c r="H68"/>
  <c r="B11"/>
  <c r="B12"/>
  <c r="D12" s="1"/>
  <c r="I15"/>
  <c r="I16"/>
  <c r="C17"/>
  <c r="I19"/>
  <c r="I21"/>
  <c r="B28"/>
  <c r="D28" s="1"/>
  <c r="J11"/>
  <c r="L11" s="1"/>
  <c r="F12"/>
  <c r="J13"/>
  <c r="I22"/>
  <c r="M24"/>
  <c r="M25"/>
  <c r="M26"/>
  <c r="M27"/>
  <c r="I30"/>
  <c r="I31"/>
  <c r="M32"/>
  <c r="I34"/>
  <c r="I36"/>
  <c r="I37"/>
  <c r="I38"/>
  <c r="M39"/>
  <c r="M40"/>
  <c r="C45"/>
  <c r="D53"/>
  <c r="F68"/>
  <c r="J68"/>
  <c r="L68" s="1"/>
  <c r="D72"/>
  <c r="D74"/>
  <c r="D76"/>
  <c r="G80"/>
  <c r="M11"/>
  <c r="I12"/>
  <c r="M14"/>
  <c r="M15"/>
  <c r="M17"/>
  <c r="M18"/>
  <c r="I20"/>
  <c r="I68"/>
  <c r="I11"/>
  <c r="M12"/>
  <c r="I14"/>
  <c r="M16"/>
  <c r="I17"/>
  <c r="H13"/>
  <c r="L13"/>
  <c r="M23"/>
  <c r="I25"/>
  <c r="I26"/>
  <c r="I27"/>
  <c r="I29"/>
  <c r="M30"/>
  <c r="M31"/>
  <c r="M33"/>
  <c r="M34"/>
  <c r="M36"/>
  <c r="I39"/>
  <c r="I40"/>
  <c r="G41"/>
  <c r="I70" s="1"/>
  <c r="K41"/>
  <c r="D47"/>
  <c r="J41"/>
  <c r="J83" s="1"/>
  <c r="J18" i="6"/>
  <c r="I18" s="1"/>
  <c r="K18"/>
  <c r="C110" i="5"/>
  <c r="L13"/>
  <c r="I19" i="6"/>
  <c r="I20"/>
  <c r="I25"/>
  <c r="I26"/>
  <c r="I27"/>
  <c r="I28"/>
  <c r="I29"/>
  <c r="I30"/>
  <c r="I31"/>
  <c r="I32"/>
  <c r="I33"/>
  <c r="I24"/>
  <c r="M71" i="7" l="1"/>
  <c r="M57"/>
  <c r="M46"/>
  <c r="K83"/>
  <c r="M56"/>
  <c r="M50"/>
  <c r="L41"/>
  <c r="M59"/>
  <c r="M58"/>
  <c r="M54"/>
  <c r="M53"/>
  <c r="M49"/>
  <c r="M48"/>
  <c r="M47"/>
  <c r="M69"/>
  <c r="M51"/>
  <c r="M43"/>
  <c r="M42"/>
  <c r="G84"/>
  <c r="E63"/>
  <c r="D45"/>
  <c r="E45"/>
  <c r="M70"/>
  <c r="K80"/>
  <c r="M45"/>
  <c r="I75"/>
  <c r="I73"/>
  <c r="I59"/>
  <c r="I58"/>
  <c r="I56"/>
  <c r="I54"/>
  <c r="I49"/>
  <c r="I48"/>
  <c r="I47"/>
  <c r="G83"/>
  <c r="I71"/>
  <c r="I69"/>
  <c r="I51"/>
  <c r="I44"/>
  <c r="I43"/>
  <c r="C41"/>
  <c r="H41"/>
  <c r="I76"/>
  <c r="I74"/>
  <c r="I72"/>
  <c r="I46"/>
  <c r="I42"/>
  <c r="I41"/>
  <c r="F41"/>
  <c r="B68"/>
  <c r="D68" s="1"/>
  <c r="C13"/>
  <c r="D17"/>
  <c r="C11"/>
  <c r="E17"/>
  <c r="J80"/>
  <c r="J84" s="1"/>
  <c r="M68"/>
  <c r="I45"/>
  <c r="B13"/>
  <c r="C97" i="5"/>
  <c r="C82"/>
  <c r="L83" i="7" l="1"/>
  <c r="M77"/>
  <c r="E24"/>
  <c r="D13"/>
  <c r="E21"/>
  <c r="E18"/>
  <c r="E15"/>
  <c r="E19"/>
  <c r="E16"/>
  <c r="E14"/>
  <c r="C80"/>
  <c r="E33"/>
  <c r="E40"/>
  <c r="E31"/>
  <c r="E26"/>
  <c r="E22"/>
  <c r="E38"/>
  <c r="E30"/>
  <c r="E23"/>
  <c r="E35"/>
  <c r="E37"/>
  <c r="E28"/>
  <c r="E39"/>
  <c r="E34"/>
  <c r="E20"/>
  <c r="E25"/>
  <c r="E36"/>
  <c r="E27"/>
  <c r="E32"/>
  <c r="E12"/>
  <c r="I83"/>
  <c r="I77"/>
  <c r="I81"/>
  <c r="I13"/>
  <c r="I79"/>
  <c r="I78"/>
  <c r="L80"/>
  <c r="K84"/>
  <c r="D11"/>
  <c r="E11"/>
  <c r="F83"/>
  <c r="H83" s="1"/>
  <c r="B41"/>
  <c r="B83" s="1"/>
  <c r="F80"/>
  <c r="E69"/>
  <c r="C83"/>
  <c r="E57"/>
  <c r="E46"/>
  <c r="E49"/>
  <c r="E48"/>
  <c r="E47"/>
  <c r="D41"/>
  <c r="E44"/>
  <c r="E43"/>
  <c r="E70"/>
  <c r="E72"/>
  <c r="E58"/>
  <c r="E71"/>
  <c r="E56"/>
  <c r="E74"/>
  <c r="E54"/>
  <c r="E68"/>
  <c r="E75"/>
  <c r="E42"/>
  <c r="E51"/>
  <c r="E76"/>
  <c r="E59"/>
  <c r="E73"/>
  <c r="C58" i="5"/>
  <c r="I80" i="7" l="1"/>
  <c r="I84"/>
  <c r="C84"/>
  <c r="B80"/>
  <c r="B84" s="1"/>
  <c r="D83"/>
  <c r="E83"/>
  <c r="M79"/>
  <c r="M78"/>
  <c r="M13"/>
  <c r="L84"/>
  <c r="M82"/>
  <c r="M41"/>
  <c r="M83"/>
  <c r="F84"/>
  <c r="H84" s="1"/>
  <c r="H80"/>
  <c r="K10" i="6"/>
  <c r="D96" i="5"/>
  <c r="D13"/>
  <c r="M80" i="7" l="1"/>
  <c r="M84"/>
  <c r="D80"/>
  <c r="D84"/>
  <c r="E78"/>
  <c r="E81"/>
  <c r="E79"/>
  <c r="E77"/>
  <c r="E13"/>
  <c r="E41"/>
  <c r="I36" i="5"/>
  <c r="J13"/>
  <c r="E80" i="7" l="1"/>
  <c r="E84"/>
  <c r="L22" i="5"/>
  <c r="I68"/>
  <c r="D81"/>
  <c r="C96"/>
  <c r="C81"/>
  <c r="I38"/>
  <c r="I37"/>
  <c r="I66" l="1"/>
  <c r="L95" l="1"/>
  <c r="M95"/>
  <c r="K95"/>
  <c r="L40"/>
  <c r="L24"/>
  <c r="C21" l="1"/>
  <c r="C16"/>
  <c r="K28"/>
  <c r="L28"/>
  <c r="D27"/>
  <c r="C27"/>
  <c r="K24"/>
  <c r="C59"/>
  <c r="E27" l="1"/>
  <c r="D24"/>
  <c r="C24"/>
  <c r="C28"/>
  <c r="K57" l="1"/>
  <c r="C57" s="1"/>
  <c r="D58" l="1"/>
  <c r="K80"/>
  <c r="C80" s="1"/>
  <c r="K98"/>
  <c r="C98" l="1"/>
  <c r="L98" l="1"/>
  <c r="L80"/>
  <c r="L70"/>
  <c r="K70"/>
  <c r="L63"/>
  <c r="L57"/>
  <c r="L54"/>
  <c r="K54"/>
  <c r="L49"/>
  <c r="K49"/>
  <c r="L46"/>
  <c r="K46"/>
  <c r="K40"/>
  <c r="L36"/>
  <c r="K36"/>
  <c r="K22"/>
  <c r="K13"/>
  <c r="C13" s="1"/>
  <c r="L68" l="1"/>
  <c r="D68" s="1"/>
  <c r="M70"/>
  <c r="K66"/>
  <c r="C66" s="1"/>
  <c r="K68"/>
  <c r="C68" s="1"/>
  <c r="L66"/>
  <c r="K11"/>
  <c r="L11"/>
  <c r="E68" l="1"/>
  <c r="M66"/>
  <c r="N57" l="1"/>
  <c r="I61"/>
  <c r="D61"/>
  <c r="C95"/>
  <c r="D95"/>
  <c r="D43"/>
  <c r="C43"/>
  <c r="F33" i="6"/>
  <c r="F32"/>
  <c r="F31"/>
  <c r="F30"/>
  <c r="F29"/>
  <c r="F28"/>
  <c r="F27"/>
  <c r="F26"/>
  <c r="F25"/>
  <c r="F24"/>
  <c r="F23"/>
  <c r="F22"/>
  <c r="F21"/>
  <c r="F20"/>
  <c r="H18"/>
  <c r="G18"/>
  <c r="C33"/>
  <c r="C32"/>
  <c r="C31"/>
  <c r="C30"/>
  <c r="C29"/>
  <c r="C28"/>
  <c r="C27"/>
  <c r="C26"/>
  <c r="C25"/>
  <c r="C24"/>
  <c r="C23"/>
  <c r="C22"/>
  <c r="C21"/>
  <c r="C20"/>
  <c r="E18"/>
  <c r="D18"/>
  <c r="K7"/>
  <c r="K8"/>
  <c r="K9"/>
  <c r="H7"/>
  <c r="H8"/>
  <c r="H9"/>
  <c r="H10"/>
  <c r="H11"/>
  <c r="D55" i="5"/>
  <c r="C18" i="6" l="1"/>
  <c r="F18"/>
  <c r="E43" i="5"/>
  <c r="M68"/>
  <c r="I98" l="1"/>
  <c r="D26"/>
  <c r="C26"/>
  <c r="C25"/>
  <c r="M16"/>
  <c r="M18"/>
  <c r="M19"/>
  <c r="M20"/>
  <c r="M21"/>
  <c r="M14"/>
  <c r="E26" l="1"/>
  <c r="D31"/>
  <c r="C31"/>
  <c r="E31" l="1"/>
  <c r="M63"/>
  <c r="I63"/>
  <c r="I71"/>
  <c r="I72"/>
  <c r="I73"/>
  <c r="I74"/>
  <c r="I75"/>
  <c r="I76"/>
  <c r="I77"/>
  <c r="I78"/>
  <c r="I79"/>
  <c r="I82"/>
  <c r="I83"/>
  <c r="I84"/>
  <c r="I85"/>
  <c r="I86"/>
  <c r="I87"/>
  <c r="I88"/>
  <c r="I89"/>
  <c r="I90"/>
  <c r="I91"/>
  <c r="I92"/>
  <c r="I93"/>
  <c r="I94"/>
  <c r="I96"/>
  <c r="I97"/>
  <c r="I99"/>
  <c r="I100"/>
  <c r="I101"/>
  <c r="I102"/>
  <c r="I103"/>
  <c r="I104"/>
  <c r="I105"/>
  <c r="I106"/>
  <c r="I107"/>
  <c r="I108"/>
  <c r="I109"/>
  <c r="I110"/>
  <c r="C40" l="1"/>
  <c r="I21" i="6"/>
  <c r="D109" i="5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60"/>
  <c r="D59" s="1"/>
  <c r="C11" i="6"/>
  <c r="D10"/>
  <c r="C10"/>
  <c r="C8"/>
  <c r="D8"/>
  <c r="C9"/>
  <c r="D9"/>
  <c r="D7"/>
  <c r="C7"/>
  <c r="J6"/>
  <c r="I6"/>
  <c r="I23"/>
  <c r="I22"/>
  <c r="D11"/>
  <c r="M110" i="5"/>
  <c r="M109"/>
  <c r="M108"/>
  <c r="M107"/>
  <c r="M106"/>
  <c r="M105"/>
  <c r="M104"/>
  <c r="M103"/>
  <c r="M102"/>
  <c r="M101"/>
  <c r="M100"/>
  <c r="M99"/>
  <c r="M82"/>
  <c r="M79"/>
  <c r="M78"/>
  <c r="M77"/>
  <c r="M76"/>
  <c r="M75"/>
  <c r="M74"/>
  <c r="M73"/>
  <c r="M72"/>
  <c r="M80"/>
  <c r="M71"/>
  <c r="C70" l="1"/>
  <c r="E101"/>
  <c r="E102"/>
  <c r="E103"/>
  <c r="E104"/>
  <c r="E105"/>
  <c r="E106"/>
  <c r="H6" i="6"/>
  <c r="D6"/>
  <c r="E108" i="5"/>
  <c r="F108"/>
  <c r="E109"/>
  <c r="F109"/>
  <c r="E107"/>
  <c r="E78"/>
  <c r="F78"/>
  <c r="E73"/>
  <c r="E74"/>
  <c r="E75"/>
  <c r="E76"/>
  <c r="E77"/>
  <c r="E79"/>
  <c r="E83"/>
  <c r="E84"/>
  <c r="E85"/>
  <c r="E86"/>
  <c r="E87"/>
  <c r="E88"/>
  <c r="E89"/>
  <c r="E90"/>
  <c r="E91"/>
  <c r="E92"/>
  <c r="E93"/>
  <c r="E94"/>
  <c r="K6" i="6"/>
  <c r="I80" i="5"/>
  <c r="E80"/>
  <c r="I70"/>
  <c r="E10" i="6"/>
  <c r="E11"/>
  <c r="E9"/>
  <c r="E8"/>
  <c r="E7"/>
  <c r="E96" i="5"/>
  <c r="E97"/>
  <c r="E72"/>
  <c r="I95"/>
  <c r="E82"/>
  <c r="D98"/>
  <c r="E98" s="1"/>
  <c r="E100"/>
  <c r="F105"/>
  <c r="F106"/>
  <c r="E71"/>
  <c r="E110"/>
  <c r="C6" i="6"/>
  <c r="D70" i="5"/>
  <c r="E95"/>
  <c r="E99"/>
  <c r="M98"/>
  <c r="F103"/>
  <c r="D54"/>
  <c r="C54"/>
  <c r="C49"/>
  <c r="D46"/>
  <c r="F92" s="1"/>
  <c r="C46"/>
  <c r="D36"/>
  <c r="F83" s="1"/>
  <c r="C36"/>
  <c r="F73"/>
  <c r="C42"/>
  <c r="D42"/>
  <c r="F89" s="1"/>
  <c r="I13"/>
  <c r="I14"/>
  <c r="I24"/>
  <c r="I28"/>
  <c r="I30"/>
  <c r="I40"/>
  <c r="I41"/>
  <c r="I46"/>
  <c r="I47"/>
  <c r="I48"/>
  <c r="I49"/>
  <c r="I50"/>
  <c r="I51"/>
  <c r="I52"/>
  <c r="I53"/>
  <c r="I54"/>
  <c r="I55"/>
  <c r="I57"/>
  <c r="I58"/>
  <c r="I59"/>
  <c r="I60"/>
  <c r="C14"/>
  <c r="C15"/>
  <c r="C17"/>
  <c r="C18"/>
  <c r="C19"/>
  <c r="C20"/>
  <c r="C23"/>
  <c r="C29"/>
  <c r="C30"/>
  <c r="C32"/>
  <c r="C33"/>
  <c r="C34"/>
  <c r="C35"/>
  <c r="C37"/>
  <c r="C38"/>
  <c r="C39"/>
  <c r="C41"/>
  <c r="C44"/>
  <c r="C45"/>
  <c r="C47"/>
  <c r="C48"/>
  <c r="C50"/>
  <c r="C51"/>
  <c r="C52"/>
  <c r="C53"/>
  <c r="C55"/>
  <c r="C56"/>
  <c r="D21"/>
  <c r="D23"/>
  <c r="D25"/>
  <c r="F74" s="1"/>
  <c r="D29"/>
  <c r="F76" s="1"/>
  <c r="D30"/>
  <c r="F77" s="1"/>
  <c r="D32"/>
  <c r="F79" s="1"/>
  <c r="D33"/>
  <c r="D34"/>
  <c r="D35"/>
  <c r="D37"/>
  <c r="F84" s="1"/>
  <c r="D38"/>
  <c r="F85" s="1"/>
  <c r="D39"/>
  <c r="F86" s="1"/>
  <c r="D40"/>
  <c r="F87" s="1"/>
  <c r="D41"/>
  <c r="F88" s="1"/>
  <c r="D44"/>
  <c r="F90" s="1"/>
  <c r="D45"/>
  <c r="F91" s="1"/>
  <c r="D47"/>
  <c r="F93" s="1"/>
  <c r="D48"/>
  <c r="F94" s="1"/>
  <c r="D49"/>
  <c r="D50"/>
  <c r="D51"/>
  <c r="D52"/>
  <c r="D53"/>
  <c r="F101"/>
  <c r="D56"/>
  <c r="F102" s="1"/>
  <c r="F104"/>
  <c r="E30" l="1"/>
  <c r="F100"/>
  <c r="D62"/>
  <c r="F107" s="1"/>
  <c r="C22"/>
  <c r="C11" s="1"/>
  <c r="D66"/>
  <c r="E6" i="6"/>
  <c r="M13" i="5"/>
  <c r="E70"/>
  <c r="D28"/>
  <c r="J22"/>
  <c r="J57"/>
  <c r="D22"/>
  <c r="J36"/>
  <c r="J40"/>
  <c r="J54"/>
  <c r="J46"/>
  <c r="J59"/>
  <c r="J24"/>
  <c r="J49"/>
  <c r="J28"/>
  <c r="E48"/>
  <c r="E58"/>
  <c r="E56"/>
  <c r="E55"/>
  <c r="E50"/>
  <c r="E47"/>
  <c r="E45"/>
  <c r="E40"/>
  <c r="E38"/>
  <c r="E36"/>
  <c r="E34"/>
  <c r="E32"/>
  <c r="E29"/>
  <c r="E25"/>
  <c r="E23"/>
  <c r="E21"/>
  <c r="E57"/>
  <c r="E54"/>
  <c r="E53"/>
  <c r="E52"/>
  <c r="E51"/>
  <c r="E49"/>
  <c r="E46"/>
  <c r="E44"/>
  <c r="E41"/>
  <c r="E39"/>
  <c r="E37"/>
  <c r="E35"/>
  <c r="E33"/>
  <c r="E24"/>
  <c r="E42"/>
  <c r="D20"/>
  <c r="E20" s="1"/>
  <c r="D19"/>
  <c r="E19" s="1"/>
  <c r="D15"/>
  <c r="E15" s="1"/>
  <c r="M54"/>
  <c r="M51"/>
  <c r="M49"/>
  <c r="M46"/>
  <c r="M36"/>
  <c r="M35"/>
  <c r="M33"/>
  <c r="M32"/>
  <c r="M29"/>
  <c r="M25"/>
  <c r="M23"/>
  <c r="D18"/>
  <c r="D17"/>
  <c r="E17" s="1"/>
  <c r="E16"/>
  <c r="D14"/>
  <c r="F63" s="1"/>
  <c r="M58"/>
  <c r="M57" s="1"/>
  <c r="M56"/>
  <c r="M55"/>
  <c r="M50"/>
  <c r="M47"/>
  <c r="M44"/>
  <c r="M40"/>
  <c r="M39"/>
  <c r="M38"/>
  <c r="M37"/>
  <c r="M34"/>
  <c r="M28"/>
  <c r="M24"/>
  <c r="M22"/>
  <c r="J11" l="1"/>
  <c r="F75"/>
  <c r="D11"/>
  <c r="E66"/>
  <c r="N28"/>
  <c r="I62"/>
  <c r="N13"/>
  <c r="C62"/>
  <c r="E62" s="1"/>
  <c r="E28"/>
  <c r="M62"/>
  <c r="E22"/>
  <c r="E18"/>
  <c r="E14"/>
  <c r="M11"/>
  <c r="N49"/>
  <c r="N24"/>
  <c r="N36"/>
  <c r="N40"/>
  <c r="N54"/>
  <c r="N46"/>
  <c r="N22"/>
  <c r="E13"/>
  <c r="F57" l="1"/>
  <c r="F49"/>
  <c r="F40"/>
  <c r="F28"/>
  <c r="F22"/>
  <c r="F59"/>
  <c r="F46"/>
  <c r="F36"/>
  <c r="F24"/>
  <c r="F13"/>
  <c r="F54"/>
  <c r="N11"/>
  <c r="E11"/>
  <c r="F11" l="1"/>
</calcChain>
</file>

<file path=xl/sharedStrings.xml><?xml version="1.0" encoding="utf-8"?>
<sst xmlns="http://schemas.openxmlformats.org/spreadsheetml/2006/main" count="430" uniqueCount="365">
  <si>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</si>
  <si>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</si>
  <si>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</si>
  <si>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</si>
  <si>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</si>
  <si>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</si>
  <si>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</si>
  <si>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</si>
  <si>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</si>
  <si>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</si>
  <si>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</si>
  <si>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</si>
  <si>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</si>
  <si>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</si>
  <si>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</si>
  <si>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</si>
  <si>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</si>
  <si>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</si>
  <si>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</si>
  <si>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</si>
  <si>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</si>
  <si>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</si>
  <si>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</si>
  <si>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</si>
  <si>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</si>
  <si>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</si>
  <si>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</si>
  <si>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</si>
  <si>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</si>
  <si>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</si>
  <si>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</si>
  <si>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</si>
  <si>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</si>
  <si>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</si>
  <si>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</si>
  <si>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</si>
  <si>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</si>
  <si>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</si>
  <si>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</si>
  <si>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</si>
  <si>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</si>
  <si>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</si>
  <si>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</si>
  <si>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</si>
  <si>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</si>
  <si>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</si>
  <si>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</si>
  <si>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</si>
  <si>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</si>
  <si>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</si>
  <si>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</si>
  <si>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</si>
  <si>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</si>
  <si>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</si>
  <si>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</si>
  <si>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</si>
  <si>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</si>
  <si>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</si>
  <si>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</si>
  <si>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</si>
  <si>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</si>
  <si>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</si>
  <si>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</si>
  <si>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</si>
  <si>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</si>
  <si>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</si>
  <si>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</si>
  <si>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</si>
  <si>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</si>
  <si>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</si>
  <si>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</si>
  <si>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</si>
  <si>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</si>
  <si>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</si>
  <si>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</si>
  <si>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</si>
  <si>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</si>
  <si>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</si>
  <si>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</si>
  <si>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</si>
  <si>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</si>
  <si>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</si>
  <si>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</si>
  <si>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</si>
  <si>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</si>
  <si>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</si>
  <si>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</si>
  <si>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</si>
  <si>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</si>
  <si>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</si>
  <si>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</si>
  <si>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</si>
  <si>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</si>
  <si>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</si>
  <si>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</si>
  <si>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</si>
  <si>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</si>
  <si>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</si>
  <si>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</si>
  <si>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</si>
  <si>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</si>
  <si>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</si>
  <si>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</si>
  <si>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</si>
  <si>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</si>
  <si>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</si>
  <si>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</si>
  <si>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</si>
  <si>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</si>
  <si>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</si>
  <si>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</si>
  <si>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</si>
  <si>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</si>
  <si>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</si>
  <si>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</si>
  <si>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</si>
  <si>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</si>
  <si>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</si>
  <si>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</si>
  <si>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</si>
  <si>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</si>
  <si>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</si>
  <si>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</si>
  <si>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</si>
  <si>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</si>
  <si>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</si>
  <si>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</si>
  <si>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</si>
  <si>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</si>
  <si>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</si>
  <si>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</si>
  <si>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</si>
  <si>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</si>
  <si>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</si>
  <si>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</si>
  <si>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</si>
  <si>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</si>
  <si>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</si>
  <si>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</si>
  <si>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</si>
  <si>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</si>
  <si>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</si>
  <si>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</si>
  <si>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</si>
  <si>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</si>
  <si>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</si>
  <si>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</si>
  <si>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</si>
  <si>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</si>
  <si>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</si>
  <si>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</si>
  <si>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</si>
  <si>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</si>
  <si>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</si>
  <si>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</si>
  <si>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</si>
  <si>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</si>
  <si>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</si>
  <si>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</si>
  <si>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</si>
  <si>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</si>
  <si>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</si>
  <si>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</si>
  <si>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</si>
  <si>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</si>
  <si>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</si>
  <si>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</si>
  <si>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</si>
  <si>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</si>
  <si>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</si>
  <si>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</si>
  <si>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</si>
  <si>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</si>
  <si>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</si>
  <si>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</si>
  <si>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</si>
  <si>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</si>
  <si>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</si>
  <si>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</si>
  <si>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</si>
  <si>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</si>
  <si>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</si>
  <si>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</si>
  <si>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</si>
  <si>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</si>
  <si>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</si>
  <si>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</si>
  <si>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</si>
  <si>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</si>
  <si>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</si>
  <si>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</si>
  <si>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</si>
  <si>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</si>
  <si>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</si>
  <si>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</si>
  <si>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</si>
  <si>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</si>
  <si>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</si>
  <si>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</si>
  <si>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справочно:</t>
  </si>
  <si>
    <t>тыс. руб.</t>
  </si>
  <si>
    <t>Наименование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</si>
  <si>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</si>
  <si>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</si>
  <si>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</si>
  <si>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</si>
  <si>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</si>
  <si>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</si>
  <si>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</si>
  <si>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</si>
  <si>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</si>
  <si>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</si>
  <si>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Коммунальные услуги</t>
  </si>
  <si>
    <t>Безвозмездные перечисления государственным и муниципальным организациям</t>
  </si>
  <si>
    <t>Просроченная кредиторская задолженность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</si>
  <si>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</si>
  <si>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</si>
  <si>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</si>
  <si>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</si>
  <si>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</si>
  <si>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</si>
  <si>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</si>
  <si>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</si>
  <si>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</si>
  <si>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</si>
  <si>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</si>
  <si>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</si>
  <si>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</si>
  <si>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</si>
  <si>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</si>
  <si>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</si>
  <si>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</si>
  <si>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</si>
  <si>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</si>
  <si>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</si>
  <si>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</si>
  <si>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</si>
  <si>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</si>
  <si>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</si>
  <si>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</si>
  <si>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</si>
  <si>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 xml:space="preserve"> 000 0310 0000000000 000</t>
  </si>
  <si>
    <t xml:space="preserve">  Обеспечение пожарной безопасности</t>
  </si>
  <si>
    <t>косгу</t>
  </si>
  <si>
    <t xml:space="preserve"> 000 0703 0000000000 000</t>
  </si>
  <si>
    <t xml:space="preserve">  Дополнительное образование детей</t>
  </si>
  <si>
    <t xml:space="preserve"> 000 1402 0000000000 000</t>
  </si>
  <si>
    <t>Иные дотации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</si>
  <si>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</si>
  <si>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на 01.01.2017г.</t>
  </si>
  <si>
    <t>на 01.01.2018г.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</si>
  <si>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</si>
  <si>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</si>
  <si>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Исполнитель: Коваленко Е.Н., Шаргаева М.В.</t>
  </si>
  <si>
    <t>Начальник Финансового управления</t>
  </si>
  <si>
    <t>Т.М. Вахрушева</t>
  </si>
  <si>
    <t>на 1 декабря 2018 года</t>
  </si>
  <si>
    <t>ПРИЛОЖЕНИЕ К СПРАВКЕ  НА  01.12.2018г.:</t>
  </si>
  <si>
    <t>на 01.12.2018г.</t>
  </si>
  <si>
    <t>С П Р А В К А</t>
  </si>
  <si>
    <t>об исполнении доходной части консолидированного бюджета Тайшетского района на 01.12.2018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</si>
  <si>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</si>
  <si>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</si>
  <si>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</si>
  <si>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</si>
  <si>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</si>
  <si>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2018 год </t>
  </si>
  <si>
    <t>Факт</t>
  </si>
  <si>
    <t>% вып-ия</t>
  </si>
  <si>
    <t xml:space="preserve">Уд.вес </t>
  </si>
  <si>
    <t>на 01.12.2018 год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</si>
  <si>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</si>
  <si>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</si>
  <si>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</si>
  <si>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</si>
  <si>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</si>
  <si>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</si>
  <si>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</si>
  <si>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</si>
  <si>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</si>
  <si>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</si>
  <si>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</si>
  <si>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единый сельскохозяйственный налог</t>
  </si>
  <si>
    <t>налог, взим-ый по УСН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</si>
  <si>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</si>
  <si>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</si>
  <si>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</si>
  <si>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</si>
  <si>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</si>
  <si>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</si>
  <si>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</si>
  <si>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</si>
  <si>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</si>
  <si>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% полученные от предоставления бюджетных кредитов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</si>
  <si>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</si>
  <si>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</si>
  <si>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</si>
  <si>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</si>
  <si>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</si>
  <si>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</si>
  <si>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</si>
  <si>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 и увеличение площади зем.участка</t>
  </si>
  <si>
    <t>Плата за негативное воздействие на окружающую среду</t>
  </si>
  <si>
    <t>Штрафы, санкции, возмещ-ие ущерба</t>
  </si>
  <si>
    <t xml:space="preserve">Прочие неналоговые доходы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</si>
  <si>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</si>
  <si>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</si>
  <si>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</si>
  <si>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</si>
  <si>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</si>
  <si>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</si>
  <si>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 xml:space="preserve">Реализация мероприятий перечня проектов народных инициатив </t>
  </si>
  <si>
    <t>Субсидии бюджетам на поддержку обустройства мест массвого отдыха населения (городских парков)</t>
  </si>
  <si>
    <t xml:space="preserve">Субсидии бюджетам  на софинансирование капитальных вложний в объекты государственной (муниципальной) собственности </t>
  </si>
  <si>
    <t xml:space="preserve">Субсидии местным бюджетам  на софинансирование ФЦП "Развитие водохозяйственного комплекса РФ в 2012-2020 годах" 
</t>
  </si>
  <si>
    <t>Субсидия на мероприятие "Улучшение жилищных условий молодых семей" подпрограммы "Молодым семьям - доступное жилье" на 2014-2020 годы  ГП ирк.обл."Доступное жилье" на 2014-2020 годы (обеспечение жильем молодых семей)</t>
  </si>
  <si>
    <t>Субсидия на мероприятие "Улучшение жилищных условий молодых семей" подпрограммы "Молодым семьям - доступное жилье" на 2014-2020 годы  ГП ирк.обл."Доступное жилье" на 2014-2020 годы (улучшение жилищных условий молодых семей)</t>
  </si>
  <si>
    <t xml:space="preserve">Субсидии местным бюджетам из областного бюджета на развитие сети плоскостных спортивных сооружений в сельской местности
</t>
  </si>
  <si>
    <t>Субсидия на выравнивание уровня бюджетной обеспеченности поселений  Иркутской области, входящих в состав муниципального района Иркутской области</t>
  </si>
  <si>
    <t>Субсидия на выравнивание  обеспеченности муниципальных районов (городских округов) Иркутской области по реализации ими их отдельных расходных обязательств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</si>
  <si>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</si>
  <si>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местным бюджетам на софинансирование капитальных вложений в объекты муниципальной собственности в сферы физической культуры и спорта</t>
  </si>
  <si>
    <t>Субсидии бюджетам муниципальных образований Иркутской области на развитие домов культуры (за счет средств ОБЛ.Б., ФЕД.Б.)</t>
  </si>
  <si>
    <t xml:space="preserve">Субсидии муниципальным образованиям Иркутской области на реализацию первоочередных мероприятий по модернизации объектов теплоснабжения </t>
  </si>
  <si>
    <t>Субсидии муниципальным образованиям на строительство, реконструкцию, капитальный ремонт автомобильных дорог общего пользования местного значения</t>
  </si>
  <si>
    <t>Субсидия бюджетам муниципальных районов на поддержку отрасли культуры (комплектование книжных фондов)</t>
  </si>
  <si>
    <t>Субсидиии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</si>
  <si>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   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</si>
  <si>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</si>
  <si>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Субсидия в целях 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</si>
  <si>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Субсидии на софинансирование мероприятий по капитальному ремонту образовательных  организаций Иркутской области ГП  ирк.обл."Развитие образования на 2014-2020гг"</t>
  </si>
  <si>
    <t>Субсидия на 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в 2018 году</t>
  </si>
  <si>
    <t>Субвенции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</si>
  <si>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</si>
  <si>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</si>
  <si>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</si>
  <si>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</si>
  <si>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>на предоставление гражданам субсидий на оплату жилых помещений и коммунальных услуг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</si>
  <si>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</si>
  <si>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</si>
  <si>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</si>
  <si>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</si>
  <si>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</si>
  <si>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</si>
  <si>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</si>
  <si>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</si>
  <si>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</si>
  <si>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</si>
  <si>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</si>
  <si>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</si>
  <si>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Справочно:</t>
  </si>
  <si>
    <t>Недоимка в бюджет по налогам:</t>
  </si>
  <si>
    <t>на 01.01.2018</t>
  </si>
  <si>
    <t xml:space="preserve">на 01.02.2018 </t>
  </si>
  <si>
    <t xml:space="preserve">на 01.03.2018 </t>
  </si>
  <si>
    <t xml:space="preserve">на 01.04.2018 </t>
  </si>
  <si>
    <t xml:space="preserve">на 01.05.2018 </t>
  </si>
  <si>
    <t xml:space="preserve">на 01.06.2018 </t>
  </si>
  <si>
    <t xml:space="preserve">на 01.07.2018 </t>
  </si>
  <si>
    <t xml:space="preserve">на 01.08.2018 </t>
  </si>
  <si>
    <t xml:space="preserve">на 01.09.2018 </t>
  </si>
  <si>
    <t xml:space="preserve">на 01.10.2018 </t>
  </si>
  <si>
    <t xml:space="preserve"> на 01.11.2018  </t>
  </si>
  <si>
    <t xml:space="preserve"> на 01.12.2018  </t>
  </si>
  <si>
    <t>исп.: Я.А. Уласик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</si>
</sst>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dd\.mm\.yyyy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000000"/>
  </numFmts>
  <fonts count="84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b/>
      <sz val="10"/>
      <color theme="1"/>
      <name val="Arial Cyr"/>
      <charset val="204"/>
    </font>
    <font>
      <sz val="8"/>
      <name val="Arial Cyr"/>
    </font>
    <font>
      <b/>
      <sz val="8"/>
      <name val="Arial Cyr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8.5"/>
      <name val="MS Sans Serif"/>
      <family val="2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/>
    <xf numFmtId="0" fontId="44" fillId="0" borderId="0">
      <alignment horizontal="center" wrapText="1"/>
    </xf>
    <xf numFmtId="0" fontId="44" fillId="0" borderId="0">
      <alignment horizontal="center" wrapText="1"/>
    </xf>
    <xf numFmtId="0" fontId="45" fillId="0" borderId="4"/>
    <xf numFmtId="0" fontId="45" fillId="0" borderId="0"/>
    <xf numFmtId="0" fontId="1" fillId="0" borderId="0"/>
    <xf numFmtId="0" fontId="44" fillId="0" borderId="0">
      <alignment horizontal="left" wrapText="1"/>
    </xf>
    <xf numFmtId="0" fontId="46" fillId="0" borderId="0"/>
    <xf numFmtId="0" fontId="45" fillId="0" borderId="15"/>
    <xf numFmtId="0" fontId="47" fillId="0" borderId="29">
      <alignment horizontal="center"/>
    </xf>
    <xf numFmtId="0" fontId="1" fillId="0" borderId="44"/>
    <xf numFmtId="0" fontId="47" fillId="0" borderId="0">
      <alignment horizontal="left"/>
    </xf>
    <xf numFmtId="0" fontId="48" fillId="0" borderId="0">
      <alignment horizontal="center" vertical="top"/>
    </xf>
    <xf numFmtId="49" fontId="49" fillId="0" borderId="38">
      <alignment horizontal="right"/>
    </xf>
    <xf numFmtId="49" fontId="1" fillId="0" borderId="39">
      <alignment horizontal="center"/>
    </xf>
    <xf numFmtId="0" fontId="1" fillId="0" borderId="45"/>
    <xf numFmtId="49" fontId="1" fillId="0" borderId="0"/>
    <xf numFmtId="49" fontId="47" fillId="0" borderId="0">
      <alignment horizontal="right"/>
    </xf>
    <xf numFmtId="0" fontId="47" fillId="0" borderId="0"/>
    <xf numFmtId="0" fontId="47" fillId="0" borderId="0">
      <alignment horizontal="center"/>
    </xf>
    <xf numFmtId="0" fontId="47" fillId="0" borderId="38">
      <alignment horizontal="right"/>
    </xf>
    <xf numFmtId="166" fontId="47" fillId="0" borderId="40">
      <alignment horizontal="center"/>
    </xf>
    <xf numFmtId="49" fontId="47" fillId="0" borderId="0"/>
    <xf numFmtId="0" fontId="47" fillId="0" borderId="0">
      <alignment horizontal="right"/>
    </xf>
    <xf numFmtId="0" fontId="47" fillId="0" borderId="41">
      <alignment horizontal="center"/>
    </xf>
    <xf numFmtId="0" fontId="47" fillId="0" borderId="4">
      <alignment wrapText="1"/>
    </xf>
    <xf numFmtId="49" fontId="47" fillId="0" borderId="42">
      <alignment horizontal="center"/>
    </xf>
    <xf numFmtId="0" fontId="47" fillId="0" borderId="32">
      <alignment wrapText="1"/>
    </xf>
    <xf numFmtId="49" fontId="47" fillId="0" borderId="40">
      <alignment horizontal="center"/>
    </xf>
    <xf numFmtId="0" fontId="47" fillId="0" borderId="10">
      <alignment horizontal="left"/>
    </xf>
    <xf numFmtId="49" fontId="47" fillId="0" borderId="10"/>
    <xf numFmtId="0" fontId="47" fillId="0" borderId="40">
      <alignment horizontal="center"/>
    </xf>
    <xf numFmtId="49" fontId="47" fillId="0" borderId="43">
      <alignment horizontal="center"/>
    </xf>
    <xf numFmtId="0" fontId="50" fillId="0" borderId="0"/>
    <xf numFmtId="0" fontId="50" fillId="0" borderId="26"/>
    <xf numFmtId="49" fontId="47" fillId="0" borderId="9">
      <alignment horizontal="center" vertical="center" wrapText="1"/>
    </xf>
    <xf numFmtId="49" fontId="47" fillId="0" borderId="9">
      <alignment horizontal="center" vertical="center" wrapText="1"/>
    </xf>
    <xf numFmtId="49" fontId="47" fillId="0" borderId="9">
      <alignment horizontal="center" vertical="center" wrapText="1"/>
    </xf>
    <xf numFmtId="49" fontId="47" fillId="0" borderId="29">
      <alignment horizontal="center" vertical="center" wrapText="1"/>
    </xf>
    <xf numFmtId="0" fontId="47" fillId="0" borderId="33">
      <alignment horizontal="left" wrapText="1"/>
    </xf>
    <xf numFmtId="49" fontId="47" fillId="0" borderId="22">
      <alignment horizontal="center" wrapText="1"/>
    </xf>
    <xf numFmtId="49" fontId="47" fillId="0" borderId="27">
      <alignment horizontal="center"/>
    </xf>
    <xf numFmtId="4" fontId="47" fillId="0" borderId="9">
      <alignment horizontal="right"/>
    </xf>
    <xf numFmtId="4" fontId="47" fillId="0" borderId="3">
      <alignment horizontal="right"/>
    </xf>
    <xf numFmtId="0" fontId="47" fillId="0" borderId="58">
      <alignment horizontal="left" wrapText="1"/>
    </xf>
    <xf numFmtId="0" fontId="47" fillId="0" borderId="7">
      <alignment horizontal="left" wrapText="1" indent="1"/>
    </xf>
    <xf numFmtId="49" fontId="47" fillId="0" borderId="24">
      <alignment horizontal="center" wrapText="1"/>
    </xf>
    <xf numFmtId="49" fontId="47" fillId="0" borderId="28">
      <alignment horizontal="center"/>
    </xf>
    <xf numFmtId="49" fontId="47" fillId="0" borderId="30">
      <alignment horizontal="center"/>
    </xf>
    <xf numFmtId="0" fontId="47" fillId="0" borderId="59">
      <alignment horizontal="left" wrapText="1" indent="1"/>
    </xf>
    <xf numFmtId="0" fontId="47" fillId="0" borderId="3">
      <alignment horizontal="left" wrapText="1" indent="2"/>
    </xf>
    <xf numFmtId="49" fontId="47" fillId="0" borderId="23">
      <alignment horizontal="center"/>
    </xf>
    <xf numFmtId="49" fontId="47" fillId="0" borderId="9">
      <alignment horizontal="center"/>
    </xf>
    <xf numFmtId="0" fontId="47" fillId="0" borderId="40">
      <alignment horizontal="left" wrapText="1" indent="2"/>
    </xf>
    <xf numFmtId="0" fontId="47" fillId="0" borderId="26"/>
    <xf numFmtId="0" fontId="47" fillId="4" borderId="26"/>
    <xf numFmtId="0" fontId="47" fillId="4" borderId="34"/>
    <xf numFmtId="0" fontId="47" fillId="4" borderId="0"/>
    <xf numFmtId="0" fontId="47" fillId="0" borderId="0">
      <alignment horizontal="left" wrapText="1"/>
    </xf>
    <xf numFmtId="49" fontId="47" fillId="0" borderId="0">
      <alignment horizontal="center" wrapText="1"/>
    </xf>
    <xf numFmtId="49" fontId="47" fillId="0" borderId="0">
      <alignment horizontal="center"/>
    </xf>
    <xf numFmtId="49" fontId="47" fillId="0" borderId="0">
      <alignment horizontal="right"/>
    </xf>
    <xf numFmtId="0" fontId="47" fillId="0" borderId="4">
      <alignment horizontal="left"/>
    </xf>
    <xf numFmtId="49" fontId="47" fillId="0" borderId="4"/>
    <xf numFmtId="0" fontId="47" fillId="0" borderId="4"/>
    <xf numFmtId="0" fontId="1" fillId="0" borderId="4"/>
    <xf numFmtId="0" fontId="47" fillId="0" borderId="8">
      <alignment horizontal="left" wrapText="1"/>
    </xf>
    <xf numFmtId="49" fontId="47" fillId="0" borderId="27">
      <alignment horizontal="center" wrapText="1"/>
    </xf>
    <xf numFmtId="4" fontId="47" fillId="0" borderId="12">
      <alignment horizontal="right"/>
    </xf>
    <xf numFmtId="4" fontId="47" fillId="0" borderId="5">
      <alignment horizontal="right"/>
    </xf>
    <xf numFmtId="0" fontId="47" fillId="0" borderId="60">
      <alignment horizontal="left" wrapText="1"/>
    </xf>
    <xf numFmtId="49" fontId="47" fillId="0" borderId="23">
      <alignment horizontal="center" wrapText="1"/>
    </xf>
    <xf numFmtId="49" fontId="47" fillId="0" borderId="3">
      <alignment horizontal="center"/>
    </xf>
    <xf numFmtId="0" fontId="47" fillId="0" borderId="5">
      <alignment horizontal="left" wrapText="1" indent="2"/>
    </xf>
    <xf numFmtId="49" fontId="47" fillId="0" borderId="11">
      <alignment horizontal="center"/>
    </xf>
    <xf numFmtId="49" fontId="47" fillId="0" borderId="12">
      <alignment horizontal="center"/>
    </xf>
    <xf numFmtId="0" fontId="47" fillId="0" borderId="42">
      <alignment horizontal="left" wrapText="1" indent="2"/>
    </xf>
    <xf numFmtId="0" fontId="47" fillId="0" borderId="32"/>
    <xf numFmtId="0" fontId="47" fillId="0" borderId="47"/>
    <xf numFmtId="0" fontId="43" fillId="0" borderId="46">
      <alignment horizontal="left" wrapText="1"/>
    </xf>
    <xf numFmtId="0" fontId="47" fillId="0" borderId="48">
      <alignment horizontal="center" wrapText="1"/>
    </xf>
    <xf numFmtId="49" fontId="47" fillId="0" borderId="49">
      <alignment horizontal="center" wrapText="1"/>
    </xf>
    <xf numFmtId="4" fontId="47" fillId="0" borderId="27">
      <alignment horizontal="right"/>
    </xf>
    <xf numFmtId="4" fontId="47" fillId="0" borderId="6">
      <alignment horizontal="right"/>
    </xf>
    <xf numFmtId="0" fontId="43" fillId="0" borderId="40">
      <alignment horizontal="left" wrapText="1"/>
    </xf>
    <xf numFmtId="0" fontId="1" fillId="0" borderId="26"/>
    <xf numFmtId="0" fontId="1" fillId="0" borderId="10"/>
    <xf numFmtId="0" fontId="47" fillId="0" borderId="0">
      <alignment horizontal="center" wrapText="1"/>
    </xf>
    <xf numFmtId="0" fontId="43" fillId="0" borderId="0">
      <alignment horizontal="center"/>
    </xf>
    <xf numFmtId="0" fontId="43" fillId="0" borderId="4"/>
    <xf numFmtId="49" fontId="47" fillId="0" borderId="4">
      <alignment horizontal="left"/>
    </xf>
    <xf numFmtId="0" fontId="47" fillId="0" borderId="7">
      <alignment horizontal="left" wrapText="1"/>
    </xf>
    <xf numFmtId="0" fontId="47" fillId="0" borderId="59">
      <alignment horizontal="left" wrapText="1"/>
    </xf>
    <xf numFmtId="0" fontId="1" fillId="0" borderId="28"/>
    <xf numFmtId="0" fontId="1" fillId="0" borderId="30"/>
    <xf numFmtId="0" fontId="47" fillId="0" borderId="8">
      <alignment horizontal="left" wrapText="1" indent="1"/>
    </xf>
    <xf numFmtId="49" fontId="47" fillId="0" borderId="11">
      <alignment horizontal="center" wrapText="1"/>
    </xf>
    <xf numFmtId="0" fontId="47" fillId="0" borderId="60">
      <alignment horizontal="left" wrapText="1" indent="1"/>
    </xf>
    <xf numFmtId="0" fontId="47" fillId="0" borderId="7">
      <alignment horizontal="left" wrapText="1" indent="2"/>
    </xf>
    <xf numFmtId="0" fontId="47" fillId="0" borderId="59">
      <alignment horizontal="left" wrapText="1" indent="2"/>
    </xf>
    <xf numFmtId="0" fontId="47" fillId="0" borderId="1">
      <alignment horizontal="left" wrapText="1" indent="2"/>
    </xf>
    <xf numFmtId="49" fontId="47" fillId="0" borderId="11">
      <alignment horizontal="center" shrinkToFit="1"/>
    </xf>
    <xf numFmtId="49" fontId="47" fillId="0" borderId="12">
      <alignment horizontal="center" shrinkToFit="1"/>
    </xf>
    <xf numFmtId="0" fontId="47" fillId="0" borderId="60">
      <alignment horizontal="left" wrapText="1" indent="2"/>
    </xf>
    <xf numFmtId="0" fontId="43" fillId="0" borderId="14">
      <alignment horizontal="center" vertical="center" textRotation="90" wrapText="1"/>
    </xf>
    <xf numFmtId="0" fontId="47" fillId="0" borderId="9">
      <alignment horizontal="center" vertical="top" wrapText="1"/>
    </xf>
    <xf numFmtId="0" fontId="47" fillId="0" borderId="9">
      <alignment horizontal="center" vertical="top"/>
    </xf>
    <xf numFmtId="0" fontId="47" fillId="0" borderId="9">
      <alignment horizontal="center" vertical="top"/>
    </xf>
    <xf numFmtId="49" fontId="47" fillId="0" borderId="9">
      <alignment horizontal="center" vertical="top" wrapText="1"/>
    </xf>
    <xf numFmtId="0" fontId="47" fillId="0" borderId="9">
      <alignment horizontal="center" vertical="top" wrapText="1"/>
    </xf>
    <xf numFmtId="0" fontId="43" fillId="0" borderId="16"/>
    <xf numFmtId="49" fontId="43" fillId="0" borderId="22">
      <alignment horizontal="center"/>
    </xf>
    <xf numFmtId="49" fontId="51" fillId="0" borderId="17">
      <alignment horizontal="left" vertical="center" wrapText="1"/>
    </xf>
    <xf numFmtId="49" fontId="43" fillId="0" borderId="23">
      <alignment horizontal="center" vertical="center" wrapText="1"/>
    </xf>
    <xf numFmtId="49" fontId="47" fillId="0" borderId="2">
      <alignment horizontal="left" vertical="center" wrapText="1" indent="2"/>
    </xf>
    <xf numFmtId="49" fontId="47" fillId="0" borderId="24">
      <alignment horizontal="center" vertical="center" wrapText="1"/>
    </xf>
    <xf numFmtId="0" fontId="47" fillId="0" borderId="28"/>
    <xf numFmtId="4" fontId="47" fillId="0" borderId="28">
      <alignment horizontal="right"/>
    </xf>
    <xf numFmtId="4" fontId="47" fillId="0" borderId="30">
      <alignment horizontal="right"/>
    </xf>
    <xf numFmtId="49" fontId="47" fillId="0" borderId="1">
      <alignment horizontal="left" vertical="center" wrapText="1" indent="3"/>
    </xf>
    <xf numFmtId="49" fontId="47" fillId="0" borderId="11">
      <alignment horizontal="center" vertical="center" wrapText="1"/>
    </xf>
    <xf numFmtId="49" fontId="47" fillId="0" borderId="17">
      <alignment horizontal="left" vertical="center" wrapText="1" indent="3"/>
    </xf>
    <xf numFmtId="49" fontId="47" fillId="0" borderId="23">
      <alignment horizontal="center" vertical="center" wrapText="1"/>
    </xf>
    <xf numFmtId="49" fontId="47" fillId="0" borderId="18">
      <alignment horizontal="left" vertical="center" wrapText="1" indent="3"/>
    </xf>
    <xf numFmtId="0" fontId="51" fillId="0" borderId="16">
      <alignment horizontal="left" vertical="center" wrapText="1"/>
    </xf>
    <xf numFmtId="49" fontId="47" fillId="0" borderId="25">
      <alignment horizontal="center" vertical="center" wrapText="1"/>
    </xf>
    <xf numFmtId="4" fontId="47" fillId="0" borderId="29">
      <alignment horizontal="right"/>
    </xf>
    <xf numFmtId="4" fontId="47" fillId="0" borderId="31">
      <alignment horizontal="right"/>
    </xf>
    <xf numFmtId="0" fontId="43" fillId="0" borderId="10">
      <alignment horizontal="center" vertical="center" textRotation="90" wrapText="1"/>
    </xf>
    <xf numFmtId="49" fontId="47" fillId="0" borderId="10">
      <alignment horizontal="left" vertical="center" wrapText="1" indent="3"/>
    </xf>
    <xf numFmtId="49" fontId="47" fillId="0" borderId="26">
      <alignment horizontal="center" vertical="center" wrapText="1"/>
    </xf>
    <xf numFmtId="4" fontId="47" fillId="0" borderId="26">
      <alignment horizontal="right"/>
    </xf>
    <xf numFmtId="0" fontId="47" fillId="0" borderId="0">
      <alignment vertical="center"/>
    </xf>
    <xf numFmtId="49" fontId="47" fillId="0" borderId="0">
      <alignment horizontal="left" vertical="center" wrapText="1" indent="3"/>
    </xf>
    <xf numFmtId="49" fontId="47" fillId="0" borderId="0">
      <alignment horizontal="center" vertical="center" wrapText="1"/>
    </xf>
    <xf numFmtId="4" fontId="47" fillId="0" borderId="0">
      <alignment horizontal="right" shrinkToFit="1"/>
    </xf>
    <xf numFmtId="0" fontId="43" fillId="0" borderId="4">
      <alignment horizontal="center" vertical="center" textRotation="90" wrapText="1"/>
    </xf>
    <xf numFmtId="49" fontId="47" fillId="0" borderId="4">
      <alignment horizontal="left" vertical="center" wrapText="1" indent="3"/>
    </xf>
    <xf numFmtId="49" fontId="47" fillId="0" borderId="4">
      <alignment horizontal="center" vertical="center" wrapText="1"/>
    </xf>
    <xf numFmtId="4" fontId="47" fillId="0" borderId="4">
      <alignment horizontal="right"/>
    </xf>
    <xf numFmtId="49" fontId="43" fillId="0" borderId="22">
      <alignment horizontal="center" vertical="center" wrapText="1"/>
    </xf>
    <xf numFmtId="0" fontId="47" fillId="0" borderId="30"/>
    <xf numFmtId="0" fontId="43" fillId="0" borderId="10">
      <alignment horizontal="center" vertical="center" textRotation="90"/>
    </xf>
    <xf numFmtId="0" fontId="43" fillId="0" borderId="4">
      <alignment horizontal="center" vertical="center" textRotation="90"/>
    </xf>
    <xf numFmtId="0" fontId="43" fillId="0" borderId="14">
      <alignment horizontal="center" vertical="center" textRotation="90"/>
    </xf>
    <xf numFmtId="49" fontId="51" fillId="0" borderId="16">
      <alignment horizontal="left" vertical="center" wrapText="1"/>
    </xf>
    <xf numFmtId="0" fontId="43" fillId="0" borderId="9">
      <alignment horizontal="center" vertical="center" textRotation="90"/>
    </xf>
    <xf numFmtId="0" fontId="43" fillId="0" borderId="22">
      <alignment horizontal="center" vertical="center"/>
    </xf>
    <xf numFmtId="0" fontId="47" fillId="0" borderId="17">
      <alignment horizontal="left" vertical="center" wrapText="1"/>
    </xf>
    <xf numFmtId="0" fontId="47" fillId="0" borderId="24">
      <alignment horizontal="center" vertical="center"/>
    </xf>
    <xf numFmtId="0" fontId="47" fillId="0" borderId="11">
      <alignment horizontal="center" vertical="center"/>
    </xf>
    <xf numFmtId="0" fontId="47" fillId="0" borderId="23">
      <alignment horizontal="center" vertical="center"/>
    </xf>
    <xf numFmtId="0" fontId="47" fillId="0" borderId="18">
      <alignment horizontal="left" vertical="center" wrapText="1"/>
    </xf>
    <xf numFmtId="0" fontId="43" fillId="0" borderId="23">
      <alignment horizontal="center" vertical="center"/>
    </xf>
    <xf numFmtId="0" fontId="47" fillId="0" borderId="25">
      <alignment horizontal="center" vertical="center"/>
    </xf>
    <xf numFmtId="49" fontId="43" fillId="0" borderId="22">
      <alignment horizontal="center" vertical="center"/>
    </xf>
    <xf numFmtId="49" fontId="47" fillId="0" borderId="17">
      <alignment horizontal="left" vertical="center" wrapText="1"/>
    </xf>
    <xf numFmtId="49" fontId="47" fillId="0" borderId="24">
      <alignment horizontal="center" vertical="center"/>
    </xf>
    <xf numFmtId="49" fontId="47" fillId="0" borderId="11">
      <alignment horizontal="center" vertical="center"/>
    </xf>
    <xf numFmtId="49" fontId="47" fillId="0" borderId="23">
      <alignment horizontal="center" vertical="center"/>
    </xf>
    <xf numFmtId="49" fontId="47" fillId="0" borderId="18">
      <alignment horizontal="left" vertical="center" wrapText="1"/>
    </xf>
    <xf numFmtId="49" fontId="47" fillId="0" borderId="25">
      <alignment horizontal="center" vertical="center"/>
    </xf>
    <xf numFmtId="49" fontId="47" fillId="0" borderId="4">
      <alignment horizontal="center"/>
    </xf>
    <xf numFmtId="0" fontId="47" fillId="0" borderId="4">
      <alignment horizontal="center"/>
    </xf>
    <xf numFmtId="49" fontId="47" fillId="0" borderId="0">
      <alignment horizontal="left"/>
    </xf>
    <xf numFmtId="0" fontId="47" fillId="0" borderId="10">
      <alignment horizontal="center"/>
    </xf>
    <xf numFmtId="49" fontId="47" fillId="0" borderId="10">
      <alignment horizontal="center"/>
    </xf>
    <xf numFmtId="0" fontId="47" fillId="0" borderId="0">
      <alignment horizontal="center"/>
    </xf>
    <xf numFmtId="49" fontId="47" fillId="0" borderId="4"/>
    <xf numFmtId="0" fontId="52" fillId="0" borderId="4">
      <alignment wrapText="1"/>
    </xf>
    <xf numFmtId="0" fontId="52" fillId="0" borderId="9">
      <alignment wrapText="1"/>
    </xf>
    <xf numFmtId="0" fontId="52" fillId="0" borderId="10">
      <alignment wrapText="1"/>
    </xf>
    <xf numFmtId="0" fontId="47" fillId="0" borderId="1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5" borderId="0"/>
    <xf numFmtId="0" fontId="1" fillId="5" borderId="4"/>
    <xf numFmtId="0" fontId="1" fillId="5" borderId="32"/>
    <xf numFmtId="0" fontId="1" fillId="5" borderId="10"/>
    <xf numFmtId="0" fontId="1" fillId="5" borderId="35"/>
    <xf numFmtId="0" fontId="1" fillId="5" borderId="36"/>
    <xf numFmtId="0" fontId="1" fillId="5" borderId="37"/>
    <xf numFmtId="0" fontId="1" fillId="5" borderId="61"/>
    <xf numFmtId="0" fontId="1" fillId="5" borderId="62"/>
    <xf numFmtId="0" fontId="1" fillId="5" borderId="63"/>
    <xf numFmtId="0" fontId="1" fillId="5" borderId="26"/>
    <xf numFmtId="0" fontId="1" fillId="5" borderId="64"/>
    <xf numFmtId="0" fontId="1" fillId="5" borderId="65"/>
    <xf numFmtId="0" fontId="1" fillId="5" borderId="66"/>
    <xf numFmtId="0" fontId="1" fillId="5" borderId="38"/>
    <xf numFmtId="0" fontId="1" fillId="5" borderId="67"/>
    <xf numFmtId="0" fontId="1" fillId="5" borderId="13"/>
    <xf numFmtId="0" fontId="1" fillId="5" borderId="45"/>
    <xf numFmtId="0" fontId="1" fillId="5" borderId="34"/>
    <xf numFmtId="0" fontId="1" fillId="6" borderId="36"/>
    <xf numFmtId="0" fontId="1" fillId="5" borderId="68"/>
    <xf numFmtId="0" fontId="1" fillId="6" borderId="4"/>
  </cellStyleXfs>
  <cellXfs count="374">
    <xf numFmtId="0" fontId="0" fillId="0" borderId="0" xfId="0"/>
    <xf numFmtId="165" fontId="20" fillId="0" borderId="0" xfId="0" applyNumberFormat="1" applyFont="1" applyFill="1"/>
    <xf numFmtId="3" fontId="17" fillId="0" borderId="50" xfId="0" applyNumberFormat="1" applyFont="1" applyFill="1" applyBorder="1" applyAlignment="1">
      <alignment horizontal="center" vertical="center"/>
    </xf>
    <xf numFmtId="165" fontId="18" fillId="0" borderId="50" xfId="181" applyNumberFormat="1" applyFont="1" applyFill="1" applyBorder="1" applyAlignment="1">
      <alignment horizontal="right" shrinkToFit="1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Fill="1" applyAlignment="1">
      <alignment vertical="top"/>
    </xf>
    <xf numFmtId="0" fontId="21" fillId="0" borderId="0" xfId="0" applyFont="1" applyFill="1" applyProtection="1">
      <protection locked="0"/>
    </xf>
    <xf numFmtId="0" fontId="21" fillId="0" borderId="0" xfId="108" applyNumberFormat="1" applyFont="1" applyFill="1" applyProtection="1"/>
    <xf numFmtId="0" fontId="33" fillId="0" borderId="0" xfId="0" applyFont="1" applyFill="1" applyProtection="1">
      <protection locked="0"/>
    </xf>
    <xf numFmtId="0" fontId="33" fillId="0" borderId="0" xfId="0" applyFont="1" applyFill="1" applyAlignment="1">
      <alignment vertical="top"/>
    </xf>
    <xf numFmtId="0" fontId="37" fillId="0" borderId="0" xfId="0" applyFont="1" applyFill="1" applyProtection="1">
      <protection locked="0"/>
    </xf>
    <xf numFmtId="165" fontId="32" fillId="0" borderId="50" xfId="167" applyNumberFormat="1" applyFont="1" applyFill="1" applyBorder="1" applyAlignment="1" applyProtection="1">
      <alignment horizontal="left" vertical="center" wrapText="1"/>
    </xf>
    <xf numFmtId="49" fontId="21" fillId="0" borderId="0" xfId="131" applyNumberFormat="1" applyFont="1" applyFill="1" applyProtection="1"/>
    <xf numFmtId="0" fontId="36" fillId="0" borderId="0" xfId="0" applyFont="1" applyFill="1" applyAlignment="1" applyProtection="1">
      <protection locked="0"/>
    </xf>
    <xf numFmtId="4" fontId="21" fillId="0" borderId="0" xfId="0" applyNumberFormat="1" applyFont="1" applyFill="1" applyProtection="1">
      <protection locked="0"/>
    </xf>
    <xf numFmtId="0" fontId="32" fillId="0" borderId="0" xfId="0" applyFont="1" applyFill="1" applyAlignment="1" applyProtection="1">
      <protection locked="0"/>
    </xf>
    <xf numFmtId="165" fontId="19" fillId="0" borderId="0" xfId="0" applyNumberFormat="1" applyFont="1" applyFill="1" applyBorder="1" applyAlignment="1"/>
    <xf numFmtId="165" fontId="0" fillId="0" borderId="0" xfId="0" applyNumberFormat="1" applyFill="1" applyAlignment="1"/>
    <xf numFmtId="165" fontId="19" fillId="0" borderId="0" xfId="0" applyNumberFormat="1" applyFont="1" applyFill="1" applyBorder="1" applyAlignment="1">
      <alignment wrapText="1"/>
    </xf>
    <xf numFmtId="165" fontId="21" fillId="0" borderId="0" xfId="0" applyNumberFormat="1" applyFont="1" applyFill="1" applyBorder="1" applyAlignment="1">
      <alignment horizontal="center"/>
    </xf>
    <xf numFmtId="165" fontId="0" fillId="0" borderId="50" xfId="0" applyNumberFormat="1" applyFill="1" applyBorder="1" applyAlignment="1">
      <alignment vertical="top"/>
    </xf>
    <xf numFmtId="165" fontId="21" fillId="0" borderId="50" xfId="0" applyNumberFormat="1" applyFont="1" applyFill="1" applyBorder="1" applyAlignment="1">
      <alignment horizontal="center"/>
    </xf>
    <xf numFmtId="165" fontId="17" fillId="0" borderId="50" xfId="0" applyNumberFormat="1" applyFont="1" applyFill="1" applyBorder="1" applyAlignment="1">
      <alignment horizontal="center" vertical="center" wrapText="1"/>
    </xf>
    <xf numFmtId="165" fontId="54" fillId="0" borderId="50" xfId="0" applyNumberFormat="1" applyFont="1" applyFill="1" applyBorder="1" applyAlignment="1">
      <alignment horizontal="center" vertical="center" wrapText="1"/>
    </xf>
    <xf numFmtId="3" fontId="54" fillId="0" borderId="50" xfId="0" applyNumberFormat="1" applyFont="1" applyFill="1" applyBorder="1" applyAlignment="1">
      <alignment horizontal="center" vertical="center"/>
    </xf>
    <xf numFmtId="165" fontId="17" fillId="0" borderId="50" xfId="0" applyNumberFormat="1" applyFont="1" applyFill="1" applyBorder="1" applyAlignment="1">
      <alignment horizontal="justify" vertical="justify" wrapText="1"/>
    </xf>
    <xf numFmtId="3" fontId="14" fillId="0" borderId="50" xfId="0" applyNumberFormat="1" applyFont="1" applyFill="1" applyBorder="1" applyAlignment="1">
      <alignment horizontal="center" vertical="center"/>
    </xf>
    <xf numFmtId="165" fontId="16" fillId="0" borderId="50" xfId="0" applyNumberFormat="1" applyFont="1" applyFill="1" applyBorder="1" applyAlignment="1"/>
    <xf numFmtId="165" fontId="23" fillId="0" borderId="50" xfId="0" applyNumberFormat="1" applyFont="1" applyFill="1" applyBorder="1" applyAlignment="1">
      <alignment horizontal="justify" vertical="justify" wrapText="1"/>
    </xf>
    <xf numFmtId="3" fontId="15" fillId="0" borderId="50" xfId="0" applyNumberFormat="1" applyFont="1" applyFill="1" applyBorder="1" applyAlignment="1">
      <alignment horizontal="center" vertical="center"/>
    </xf>
    <xf numFmtId="165" fontId="42" fillId="0" borderId="50" xfId="0" applyNumberFormat="1" applyFont="1" applyFill="1" applyBorder="1" applyAlignment="1"/>
    <xf numFmtId="49" fontId="56" fillId="0" borderId="0" xfId="0" applyNumberFormat="1" applyFont="1" applyFill="1" applyBorder="1" applyAlignment="1" applyProtection="1">
      <alignment horizontal="center" vertical="center" wrapText="1"/>
    </xf>
    <xf numFmtId="4" fontId="56" fillId="0" borderId="0" xfId="0" applyNumberFormat="1" applyFont="1" applyFill="1" applyBorder="1" applyAlignment="1" applyProtection="1">
      <alignment horizontal="right" vertical="center" wrapText="1"/>
    </xf>
    <xf numFmtId="165" fontId="16" fillId="0" borderId="0" xfId="0" applyNumberFormat="1" applyFont="1" applyFill="1" applyAlignment="1">
      <alignment vertical="top"/>
    </xf>
    <xf numFmtId="49" fontId="57" fillId="0" borderId="0" xfId="0" applyNumberFormat="1" applyFont="1" applyFill="1" applyBorder="1" applyAlignment="1" applyProtection="1">
      <alignment horizontal="center"/>
    </xf>
    <xf numFmtId="4" fontId="57" fillId="0" borderId="0" xfId="0" applyNumberFormat="1" applyFont="1" applyFill="1" applyBorder="1" applyAlignment="1" applyProtection="1">
      <alignment horizontal="right"/>
    </xf>
    <xf numFmtId="165" fontId="2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50" xfId="0" applyNumberFormat="1" applyFill="1" applyBorder="1" applyAlignment="1"/>
    <xf numFmtId="165" fontId="22" fillId="0" borderId="50" xfId="0" applyNumberFormat="1" applyFont="1" applyFill="1" applyBorder="1" applyAlignment="1">
      <alignment horizontal="left" vertical="center" wrapText="1"/>
    </xf>
    <xf numFmtId="165" fontId="26" fillId="0" borderId="50" xfId="181" applyNumberFormat="1" applyFont="1" applyFill="1" applyBorder="1" applyAlignment="1">
      <alignment horizontal="right" shrinkToFit="1"/>
    </xf>
    <xf numFmtId="165" fontId="27" fillId="0" borderId="50" xfId="181" applyNumberFormat="1" applyFont="1" applyFill="1" applyBorder="1" applyAlignment="1">
      <alignment horizontal="right" shrinkToFit="1"/>
    </xf>
    <xf numFmtId="165" fontId="28" fillId="0" borderId="50" xfId="181" applyNumberFormat="1" applyFont="1" applyFill="1" applyBorder="1" applyAlignment="1">
      <alignment horizontal="right" shrinkToFit="1"/>
    </xf>
    <xf numFmtId="165" fontId="26" fillId="0" borderId="50" xfId="0" applyNumberFormat="1" applyFont="1" applyFill="1" applyBorder="1" applyAlignment="1">
      <alignment horizontal="left" vertical="center" wrapText="1"/>
    </xf>
    <xf numFmtId="3" fontId="26" fillId="0" borderId="50" xfId="181" applyNumberFormat="1" applyFont="1" applyFill="1" applyBorder="1" applyAlignment="1">
      <alignment horizontal="right" shrinkToFit="1"/>
    </xf>
    <xf numFmtId="165" fontId="24" fillId="7" borderId="0" xfId="0" applyNumberFormat="1" applyFont="1" applyFill="1" applyBorder="1" applyAlignment="1">
      <alignment horizontal="left"/>
    </xf>
    <xf numFmtId="3" fontId="17" fillId="7" borderId="50" xfId="0" applyNumberFormat="1" applyFont="1" applyFill="1" applyBorder="1" applyAlignment="1">
      <alignment horizontal="center" vertical="center"/>
    </xf>
    <xf numFmtId="165" fontId="16" fillId="7" borderId="50" xfId="181" applyNumberFormat="1" applyFont="1" applyFill="1" applyBorder="1" applyAlignment="1">
      <alignment horizontal="right" shrinkToFit="1"/>
    </xf>
    <xf numFmtId="165" fontId="18" fillId="7" borderId="50" xfId="181" applyNumberFormat="1" applyFont="1" applyFill="1" applyBorder="1" applyAlignment="1">
      <alignment horizontal="right" shrinkToFit="1"/>
    </xf>
    <xf numFmtId="0" fontId="21" fillId="7" borderId="0" xfId="108" applyNumberFormat="1" applyFont="1" applyFill="1" applyProtection="1"/>
    <xf numFmtId="0" fontId="21" fillId="7" borderId="0" xfId="0" applyFont="1" applyFill="1" applyProtection="1">
      <protection locked="0"/>
    </xf>
    <xf numFmtId="0" fontId="33" fillId="7" borderId="0" xfId="0" applyFont="1" applyFill="1" applyProtection="1">
      <protection locked="0"/>
    </xf>
    <xf numFmtId="0" fontId="33" fillId="7" borderId="0" xfId="0" applyFont="1" applyFill="1" applyAlignment="1">
      <alignment vertical="top"/>
    </xf>
    <xf numFmtId="4" fontId="21" fillId="7" borderId="0" xfId="0" applyNumberFormat="1" applyFont="1" applyFill="1" applyAlignment="1"/>
    <xf numFmtId="10" fontId="21" fillId="7" borderId="0" xfId="0" applyNumberFormat="1" applyFont="1" applyFill="1" applyAlignment="1">
      <alignment horizontal="center" wrapText="1"/>
    </xf>
    <xf numFmtId="0" fontId="37" fillId="7" borderId="0" xfId="0" applyFont="1" applyFill="1" applyProtection="1">
      <protection locked="0"/>
    </xf>
    <xf numFmtId="165" fontId="21" fillId="7" borderId="0" xfId="0" applyNumberFormat="1" applyFont="1" applyFill="1" applyProtection="1">
      <protection locked="0"/>
    </xf>
    <xf numFmtId="49" fontId="21" fillId="7" borderId="0" xfId="131" applyNumberFormat="1" applyFont="1" applyFill="1" applyProtection="1"/>
    <xf numFmtId="165" fontId="20" fillId="7" borderId="0" xfId="0" applyNumberFormat="1" applyFont="1" applyFill="1"/>
    <xf numFmtId="165" fontId="54" fillId="7" borderId="50" xfId="0" applyNumberFormat="1" applyFont="1" applyFill="1" applyBorder="1" applyAlignment="1">
      <alignment horizontal="center" vertical="center" wrapText="1"/>
    </xf>
    <xf numFmtId="3" fontId="54" fillId="7" borderId="50" xfId="0" applyNumberFormat="1" applyFont="1" applyFill="1" applyBorder="1" applyAlignment="1">
      <alignment horizontal="center" vertical="center"/>
    </xf>
    <xf numFmtId="165" fontId="16" fillId="7" borderId="50" xfId="182" applyNumberFormat="1" applyFont="1" applyFill="1" applyBorder="1" applyAlignment="1"/>
    <xf numFmtId="165" fontId="0" fillId="7" borderId="0" xfId="0" applyNumberFormat="1" applyFill="1" applyBorder="1" applyAlignment="1">
      <alignment vertical="top"/>
    </xf>
    <xf numFmtId="165" fontId="0" fillId="7" borderId="0" xfId="0" applyNumberFormat="1" applyFill="1" applyAlignment="1">
      <alignment vertical="top"/>
    </xf>
    <xf numFmtId="165" fontId="29" fillId="7" borderId="0" xfId="0" applyNumberFormat="1" applyFont="1" applyFill="1" applyBorder="1" applyAlignment="1">
      <alignment horizontal="right" vertical="center" wrapText="1"/>
    </xf>
    <xf numFmtId="165" fontId="31" fillId="7" borderId="0" xfId="0" applyNumberFormat="1" applyFont="1" applyFill="1" applyBorder="1" applyAlignment="1">
      <alignment horizontal="right"/>
    </xf>
    <xf numFmtId="49" fontId="21" fillId="7" borderId="0" xfId="174" applyNumberFormat="1" applyFont="1" applyFill="1" applyProtection="1">
      <alignment horizontal="center"/>
    </xf>
    <xf numFmtId="10" fontId="34" fillId="7" borderId="0" xfId="0" applyNumberFormat="1" applyFont="1" applyFill="1" applyAlignment="1">
      <alignment horizontal="center" wrapText="1"/>
    </xf>
    <xf numFmtId="165" fontId="0" fillId="7" borderId="0" xfId="0" applyNumberFormat="1" applyFill="1" applyBorder="1" applyAlignment="1"/>
    <xf numFmtId="165" fontId="28" fillId="7" borderId="50" xfId="181" applyNumberFormat="1" applyFont="1" applyFill="1" applyBorder="1" applyAlignment="1">
      <alignment horizontal="right" shrinkToFit="1"/>
    </xf>
    <xf numFmtId="165" fontId="29" fillId="7" borderId="0" xfId="0" applyNumberFormat="1" applyFont="1" applyFill="1" applyBorder="1" applyAlignment="1">
      <alignment horizontal="center" vertical="center" wrapText="1"/>
    </xf>
    <xf numFmtId="165" fontId="30" fillId="7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 applyProtection="1">
      <alignment horizontal="center" vertical="center" wrapText="1"/>
    </xf>
    <xf numFmtId="49" fontId="56" fillId="0" borderId="0" xfId="0" applyNumberFormat="1" applyFont="1" applyFill="1" applyBorder="1" applyAlignment="1" applyProtection="1">
      <alignment horizontal="left" vertical="center" wrapText="1"/>
    </xf>
    <xf numFmtId="49" fontId="57" fillId="0" borderId="0" xfId="0" applyNumberFormat="1" applyFont="1" applyFill="1" applyBorder="1" applyAlignment="1" applyProtection="1">
      <alignment horizontal="left"/>
    </xf>
    <xf numFmtId="0" fontId="32" fillId="7" borderId="0" xfId="162" applyNumberFormat="1" applyFont="1" applyFill="1" applyAlignment="1" applyProtection="1">
      <alignment wrapText="1"/>
    </xf>
    <xf numFmtId="0" fontId="35" fillId="7" borderId="0" xfId="0" applyFont="1" applyFill="1" applyAlignment="1">
      <alignment wrapText="1"/>
    </xf>
    <xf numFmtId="0" fontId="36" fillId="7" borderId="0" xfId="0" applyFont="1" applyFill="1" applyAlignment="1">
      <alignment vertical="top"/>
    </xf>
    <xf numFmtId="0" fontId="34" fillId="0" borderId="50" xfId="0" applyFont="1" applyFill="1" applyBorder="1" applyAlignment="1">
      <alignment horizontal="center" vertical="center" wrapText="1"/>
    </xf>
    <xf numFmtId="10" fontId="34" fillId="0" borderId="50" xfId="0" applyNumberFormat="1" applyFont="1" applyFill="1" applyBorder="1" applyAlignment="1">
      <alignment horizontal="center" vertical="center" wrapText="1"/>
    </xf>
    <xf numFmtId="0" fontId="34" fillId="7" borderId="50" xfId="0" applyFont="1" applyFill="1" applyBorder="1" applyAlignment="1">
      <alignment horizontal="center" vertical="center" wrapText="1"/>
    </xf>
    <xf numFmtId="49" fontId="32" fillId="0" borderId="50" xfId="111" applyNumberFormat="1" applyFont="1" applyFill="1" applyBorder="1" applyAlignment="1" applyProtection="1">
      <alignment horizontal="center" vertical="center" wrapText="1"/>
    </xf>
    <xf numFmtId="49" fontId="21" fillId="0" borderId="50" xfId="111" applyNumberFormat="1" applyFont="1" applyFill="1" applyBorder="1" applyProtection="1">
      <alignment horizontal="center" vertical="center" wrapText="1"/>
    </xf>
    <xf numFmtId="49" fontId="21" fillId="0" borderId="50" xfId="136" applyNumberFormat="1" applyFont="1" applyFill="1" applyBorder="1" applyProtection="1">
      <alignment horizontal="center" vertical="center" wrapText="1"/>
    </xf>
    <xf numFmtId="49" fontId="21" fillId="7" borderId="50" xfId="136" applyNumberFormat="1" applyFont="1" applyFill="1" applyBorder="1" applyProtection="1">
      <alignment horizontal="center" vertical="center" wrapText="1"/>
    </xf>
    <xf numFmtId="165" fontId="42" fillId="7" borderId="55" xfId="0" applyNumberFormat="1" applyFont="1" applyFill="1" applyBorder="1" applyAlignment="1"/>
    <xf numFmtId="165" fontId="0" fillId="7" borderId="0" xfId="0" applyNumberFormat="1" applyFill="1"/>
    <xf numFmtId="165" fontId="16" fillId="7" borderId="0" xfId="0" applyNumberFormat="1" applyFont="1" applyFill="1" applyBorder="1"/>
    <xf numFmtId="165" fontId="17" fillId="7" borderId="0" xfId="0" applyNumberFormat="1" applyFont="1" applyFill="1" applyBorder="1" applyAlignment="1"/>
    <xf numFmtId="165" fontId="23" fillId="7" borderId="0" xfId="0" applyNumberFormat="1" applyFont="1" applyFill="1" applyBorder="1" applyAlignment="1"/>
    <xf numFmtId="165" fontId="61" fillId="7" borderId="0" xfId="0" applyNumberFormat="1" applyFont="1" applyFill="1" applyBorder="1" applyAlignment="1">
      <alignment horizontal="left"/>
    </xf>
    <xf numFmtId="165" fontId="25" fillId="7" borderId="0" xfId="181" applyNumberFormat="1" applyFont="1" applyFill="1" applyBorder="1" applyAlignment="1">
      <alignment horizontal="center" vertical="center" wrapText="1"/>
    </xf>
    <xf numFmtId="165" fontId="16" fillId="7" borderId="0" xfId="181" applyNumberFormat="1" applyFont="1" applyFill="1" applyBorder="1" applyAlignment="1">
      <alignment horizontal="center" vertical="center" wrapText="1"/>
    </xf>
    <xf numFmtId="165" fontId="22" fillId="7" borderId="0" xfId="0" applyNumberFormat="1" applyFont="1" applyFill="1" applyBorder="1" applyAlignment="1">
      <alignment horizontal="center" vertical="center"/>
    </xf>
    <xf numFmtId="165" fontId="26" fillId="7" borderId="0" xfId="181" applyNumberFormat="1" applyFont="1" applyFill="1" applyBorder="1" applyAlignment="1">
      <alignment horizontal="right" shrinkToFit="1"/>
    </xf>
    <xf numFmtId="165" fontId="42" fillId="7" borderId="0" xfId="0" applyNumberFormat="1" applyFont="1" applyFill="1" applyAlignment="1">
      <alignment vertical="top"/>
    </xf>
    <xf numFmtId="165" fontId="59" fillId="7" borderId="0" xfId="0" applyNumberFormat="1" applyFont="1" applyFill="1" applyAlignment="1">
      <alignment vertical="top"/>
    </xf>
    <xf numFmtId="0" fontId="34" fillId="7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/>
    </xf>
    <xf numFmtId="165" fontId="38" fillId="0" borderId="50" xfId="0" applyNumberFormat="1" applyFont="1" applyFill="1" applyBorder="1" applyAlignment="1">
      <alignment vertical="center" wrapText="1"/>
    </xf>
    <xf numFmtId="165" fontId="39" fillId="0" borderId="50" xfId="0" applyNumberFormat="1" applyFont="1" applyFill="1" applyBorder="1" applyAlignment="1">
      <alignment horizontal="center" vertical="center" shrinkToFit="1"/>
    </xf>
    <xf numFmtId="165" fontId="34" fillId="0" borderId="50" xfId="0" applyNumberFormat="1" applyFont="1" applyFill="1" applyBorder="1" applyAlignment="1" applyProtection="1">
      <alignment vertical="center"/>
      <protection locked="0"/>
    </xf>
    <xf numFmtId="165" fontId="34" fillId="0" borderId="12" xfId="179" applyNumberFormat="1" applyFont="1" applyFill="1" applyAlignment="1" applyProtection="1">
      <alignment horizontal="right" vertical="center"/>
    </xf>
    <xf numFmtId="165" fontId="34" fillId="7" borderId="50" xfId="0" applyNumberFormat="1" applyFont="1" applyFill="1" applyBorder="1" applyAlignment="1" applyProtection="1">
      <alignment vertical="center"/>
      <protection locked="0"/>
    </xf>
    <xf numFmtId="0" fontId="37" fillId="7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165" fontId="35" fillId="0" borderId="50" xfId="164" applyNumberFormat="1" applyFont="1" applyFill="1" applyBorder="1" applyAlignment="1" applyProtection="1">
      <alignment vertical="center" wrapText="1"/>
    </xf>
    <xf numFmtId="165" fontId="34" fillId="0" borderId="50" xfId="175" applyNumberFormat="1" applyFont="1" applyFill="1" applyBorder="1" applyAlignment="1" applyProtection="1">
      <alignment horizontal="center" vertical="center" wrapText="1"/>
    </xf>
    <xf numFmtId="165" fontId="34" fillId="0" borderId="50" xfId="179" applyNumberFormat="1" applyFont="1" applyFill="1" applyBorder="1" applyAlignment="1" applyProtection="1">
      <alignment horizontal="right" vertical="center"/>
    </xf>
    <xf numFmtId="165" fontId="32" fillId="0" borderId="50" xfId="114" applyNumberFormat="1" applyFont="1" applyFill="1" applyBorder="1" applyAlignment="1" applyProtection="1">
      <alignment vertical="center" wrapText="1"/>
    </xf>
    <xf numFmtId="165" fontId="21" fillId="0" borderId="50" xfId="134" applyNumberFormat="1" applyFont="1" applyFill="1" applyBorder="1" applyAlignment="1" applyProtection="1">
      <alignment horizontal="center" vertical="center"/>
    </xf>
    <xf numFmtId="165" fontId="21" fillId="7" borderId="50" xfId="134" applyNumberFormat="1" applyFont="1" applyFill="1" applyBorder="1" applyAlignment="1" applyProtection="1">
      <alignment horizontal="center" vertical="center"/>
    </xf>
    <xf numFmtId="165" fontId="35" fillId="0" borderId="50" xfId="167" applyNumberFormat="1" applyFont="1" applyFill="1" applyBorder="1" applyAlignment="1" applyProtection="1">
      <alignment vertical="center" wrapText="1"/>
    </xf>
    <xf numFmtId="165" fontId="34" fillId="0" borderId="50" xfId="177" applyNumberFormat="1" applyFont="1" applyFill="1" applyBorder="1" applyAlignment="1" applyProtection="1">
      <alignment horizontal="center" vertical="center"/>
    </xf>
    <xf numFmtId="165" fontId="21" fillId="0" borderId="50" xfId="177" applyNumberFormat="1" applyFont="1" applyFill="1" applyBorder="1" applyAlignment="1" applyProtection="1">
      <alignment horizontal="center" vertical="center"/>
    </xf>
    <xf numFmtId="165" fontId="21" fillId="0" borderId="50" xfId="179" applyNumberFormat="1" applyFont="1" applyFill="1" applyBorder="1" applyAlignment="1" applyProtection="1">
      <alignment horizontal="right" vertical="center"/>
    </xf>
    <xf numFmtId="165" fontId="21" fillId="7" borderId="50" xfId="179" applyNumberFormat="1" applyFont="1" applyFill="1" applyBorder="1" applyAlignment="1" applyProtection="1">
      <alignment horizontal="right" vertical="center"/>
    </xf>
    <xf numFmtId="165" fontId="32" fillId="0" borderId="50" xfId="167" applyNumberFormat="1" applyFont="1" applyFill="1" applyBorder="1" applyAlignment="1" applyProtection="1">
      <alignment vertical="center" wrapText="1"/>
    </xf>
    <xf numFmtId="165" fontId="53" fillId="0" borderId="5" xfId="256" applyNumberFormat="1" applyFont="1" applyFill="1" applyAlignment="1" applyProtection="1">
      <alignment vertical="center" wrapText="1"/>
    </xf>
    <xf numFmtId="165" fontId="35" fillId="0" borderId="50" xfId="166" applyNumberFormat="1" applyFont="1" applyFill="1" applyBorder="1" applyAlignment="1" applyProtection="1">
      <alignment vertical="center" wrapText="1"/>
    </xf>
    <xf numFmtId="165" fontId="34" fillId="0" borderId="50" xfId="176" applyNumberFormat="1" applyFont="1" applyFill="1" applyBorder="1" applyAlignment="1" applyProtection="1">
      <alignment horizontal="center" vertical="center" wrapText="1"/>
    </xf>
    <xf numFmtId="165" fontId="34" fillId="7" borderId="50" xfId="180" applyNumberFormat="1" applyFont="1" applyFill="1" applyBorder="1" applyAlignment="1" applyProtection="1">
      <alignment horizontal="right" vertical="center"/>
    </xf>
    <xf numFmtId="165" fontId="32" fillId="0" borderId="0" xfId="106" applyNumberFormat="1" applyFont="1" applyFill="1" applyAlignment="1" applyProtection="1">
      <alignment vertical="center"/>
    </xf>
    <xf numFmtId="165" fontId="21" fillId="0" borderId="0" xfId="128" applyNumberFormat="1" applyFont="1" applyFill="1" applyBorder="1" applyAlignment="1" applyProtection="1">
      <alignment vertical="center"/>
    </xf>
    <xf numFmtId="165" fontId="21" fillId="0" borderId="0" xfId="139" applyNumberFormat="1" applyFont="1" applyFill="1" applyBorder="1" applyAlignment="1" applyProtection="1">
      <alignment vertical="center"/>
    </xf>
    <xf numFmtId="165" fontId="34" fillId="7" borderId="57" xfId="0" applyNumberFormat="1" applyFont="1" applyFill="1" applyBorder="1" applyAlignment="1" applyProtection="1">
      <alignment vertical="center"/>
      <protection locked="0"/>
    </xf>
    <xf numFmtId="165" fontId="21" fillId="7" borderId="0" xfId="139" applyNumberFormat="1" applyFont="1" applyFill="1" applyBorder="1" applyAlignment="1" applyProtection="1">
      <alignment vertical="center"/>
    </xf>
    <xf numFmtId="165" fontId="36" fillId="0" borderId="0" xfId="0" applyNumberFormat="1" applyFont="1" applyFill="1" applyBorder="1" applyAlignment="1" applyProtection="1">
      <alignment vertical="center"/>
      <protection locked="0"/>
    </xf>
    <xf numFmtId="165" fontId="33" fillId="0" borderId="0" xfId="0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 applyFill="1" applyBorder="1" applyAlignment="1" applyProtection="1">
      <alignment vertical="center"/>
      <protection locked="0"/>
    </xf>
    <xf numFmtId="165" fontId="21" fillId="7" borderId="0" xfId="0" applyNumberFormat="1" applyFont="1" applyFill="1" applyBorder="1" applyAlignment="1" applyProtection="1">
      <alignment vertical="center"/>
      <protection locked="0"/>
    </xf>
    <xf numFmtId="165" fontId="21" fillId="0" borderId="0" xfId="131" applyNumberFormat="1" applyFont="1" applyFill="1" applyBorder="1" applyAlignment="1" applyProtection="1">
      <alignment vertical="center"/>
    </xf>
    <xf numFmtId="165" fontId="21" fillId="7" borderId="0" xfId="131" applyNumberFormat="1" applyFont="1" applyFill="1" applyBorder="1" applyAlignment="1" applyProtection="1">
      <alignment vertical="center"/>
    </xf>
    <xf numFmtId="165" fontId="40" fillId="0" borderId="51" xfId="0" applyNumberFormat="1" applyFont="1" applyFill="1" applyBorder="1" applyAlignment="1">
      <alignment vertical="center" wrapText="1"/>
    </xf>
    <xf numFmtId="165" fontId="41" fillId="0" borderId="51" xfId="0" applyNumberFormat="1" applyFont="1" applyFill="1" applyBorder="1" applyAlignment="1">
      <alignment horizontal="center" vertical="center" shrinkToFit="1"/>
    </xf>
    <xf numFmtId="165" fontId="21" fillId="0" borderId="51" xfId="0" applyNumberFormat="1" applyFont="1" applyFill="1" applyBorder="1" applyAlignment="1" applyProtection="1">
      <alignment vertical="center"/>
      <protection locked="0"/>
    </xf>
    <xf numFmtId="165" fontId="34" fillId="7" borderId="51" xfId="0" applyNumberFormat="1" applyFont="1" applyFill="1" applyBorder="1" applyAlignment="1" applyProtection="1">
      <alignment vertical="center"/>
      <protection locked="0"/>
    </xf>
    <xf numFmtId="165" fontId="21" fillId="7" borderId="51" xfId="0" applyNumberFormat="1" applyFont="1" applyFill="1" applyBorder="1" applyAlignment="1" applyProtection="1">
      <alignment vertical="center"/>
      <protection locked="0"/>
    </xf>
    <xf numFmtId="165" fontId="40" fillId="0" borderId="50" xfId="0" applyNumberFormat="1" applyFont="1" applyFill="1" applyBorder="1" applyAlignment="1">
      <alignment vertical="center" wrapText="1"/>
    </xf>
    <xf numFmtId="165" fontId="41" fillId="0" borderId="50" xfId="0" applyNumberFormat="1" applyFont="1" applyFill="1" applyBorder="1" applyAlignment="1">
      <alignment horizontal="center" vertical="center" shrinkToFit="1"/>
    </xf>
    <xf numFmtId="165" fontId="21" fillId="0" borderId="50" xfId="0" applyNumberFormat="1" applyFont="1" applyFill="1" applyBorder="1" applyAlignment="1" applyProtection="1">
      <alignment vertical="center"/>
      <protection locked="0"/>
    </xf>
    <xf numFmtId="165" fontId="21" fillId="0" borderId="12" xfId="179" applyNumberFormat="1" applyFont="1" applyFill="1" applyAlignment="1" applyProtection="1">
      <alignment horizontal="right" vertical="center"/>
    </xf>
    <xf numFmtId="165" fontId="21" fillId="7" borderId="50" xfId="0" applyNumberFormat="1" applyFont="1" applyFill="1" applyBorder="1" applyAlignment="1" applyProtection="1">
      <alignment vertical="center"/>
      <protection locked="0"/>
    </xf>
    <xf numFmtId="165" fontId="32" fillId="0" borderId="50" xfId="0" applyNumberFormat="1" applyFont="1" applyFill="1" applyBorder="1" applyAlignment="1">
      <alignment vertical="center" wrapText="1"/>
    </xf>
    <xf numFmtId="165" fontId="34" fillId="7" borderId="12" xfId="179" applyNumberFormat="1" applyFont="1" applyFill="1" applyAlignment="1" applyProtection="1">
      <alignment horizontal="right" vertical="center"/>
    </xf>
    <xf numFmtId="0" fontId="36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7" borderId="0" xfId="0" applyFont="1" applyFill="1" applyAlignment="1" applyProtection="1">
      <alignment vertical="center"/>
      <protection locked="0"/>
    </xf>
    <xf numFmtId="0" fontId="34" fillId="7" borderId="0" xfId="0" applyFont="1" applyFill="1" applyAlignment="1">
      <alignment horizontal="center" wrapText="1"/>
    </xf>
    <xf numFmtId="0" fontId="21" fillId="7" borderId="50" xfId="0" applyFont="1" applyFill="1" applyBorder="1" applyAlignment="1" applyProtection="1">
      <alignment horizontal="center"/>
      <protection locked="0"/>
    </xf>
    <xf numFmtId="0" fontId="21" fillId="7" borderId="0" xfId="0" applyFont="1" applyFill="1"/>
    <xf numFmtId="10" fontId="21" fillId="7" borderId="0" xfId="0" applyNumberFormat="1" applyFont="1" applyFill="1" applyAlignment="1">
      <alignment horizontal="center"/>
    </xf>
    <xf numFmtId="0" fontId="21" fillId="7" borderId="0" xfId="0" applyFont="1" applyFill="1" applyAlignment="1"/>
    <xf numFmtId="49" fontId="34" fillId="7" borderId="50" xfId="111" applyNumberFormat="1" applyFont="1" applyFill="1" applyBorder="1" applyProtection="1">
      <alignment horizontal="center" vertical="center" wrapText="1"/>
    </xf>
    <xf numFmtId="10" fontId="34" fillId="7" borderId="50" xfId="0" applyNumberFormat="1" applyFont="1" applyFill="1" applyBorder="1" applyAlignment="1">
      <alignment horizontal="center" vertical="center" wrapText="1"/>
    </xf>
    <xf numFmtId="0" fontId="21" fillId="7" borderId="50" xfId="159" applyNumberFormat="1" applyFont="1" applyFill="1" applyBorder="1" applyAlignment="1" applyProtection="1">
      <alignment horizontal="center"/>
    </xf>
    <xf numFmtId="165" fontId="34" fillId="7" borderId="50" xfId="179" applyNumberFormat="1" applyFont="1" applyFill="1" applyBorder="1" applyAlignment="1" applyProtection="1">
      <alignment horizontal="right" vertical="center"/>
    </xf>
    <xf numFmtId="165" fontId="34" fillId="7" borderId="50" xfId="160" applyNumberFormat="1" applyFont="1" applyFill="1" applyBorder="1" applyAlignment="1" applyProtection="1">
      <alignment vertical="center"/>
    </xf>
    <xf numFmtId="165" fontId="21" fillId="7" borderId="50" xfId="160" applyNumberFormat="1" applyFont="1" applyFill="1" applyBorder="1" applyAlignment="1" applyProtection="1">
      <alignment vertical="center"/>
    </xf>
    <xf numFmtId="165" fontId="33" fillId="7" borderId="50" xfId="179" applyNumberFormat="1" applyFont="1" applyFill="1" applyBorder="1" applyAlignment="1" applyProtection="1">
      <alignment horizontal="right" vertical="center"/>
    </xf>
    <xf numFmtId="165" fontId="34" fillId="7" borderId="69" xfId="179" applyNumberFormat="1" applyFont="1" applyFill="1" applyBorder="1" applyAlignment="1" applyProtection="1">
      <alignment horizontal="right" vertical="center"/>
    </xf>
    <xf numFmtId="165" fontId="21" fillId="7" borderId="57" xfId="160" applyNumberFormat="1" applyFont="1" applyFill="1" applyBorder="1" applyAlignment="1" applyProtection="1">
      <alignment vertical="center"/>
    </xf>
    <xf numFmtId="165" fontId="21" fillId="7" borderId="0" xfId="0" applyNumberFormat="1" applyFont="1" applyFill="1" applyAlignment="1" applyProtection="1">
      <alignment vertical="center"/>
      <protection locked="0"/>
    </xf>
    <xf numFmtId="165" fontId="58" fillId="7" borderId="0" xfId="0" applyNumberFormat="1" applyFont="1" applyFill="1" applyBorder="1" applyAlignment="1" applyProtection="1">
      <alignment vertical="center"/>
      <protection locked="0"/>
    </xf>
    <xf numFmtId="165" fontId="58" fillId="7" borderId="0" xfId="131" applyNumberFormat="1" applyFont="1" applyFill="1" applyBorder="1" applyAlignment="1" applyProtection="1">
      <alignment vertical="center"/>
    </xf>
    <xf numFmtId="165" fontId="21" fillId="7" borderId="51" xfId="160" applyNumberFormat="1" applyFont="1" applyFill="1" applyBorder="1" applyAlignment="1" applyProtection="1">
      <alignment vertical="center"/>
    </xf>
    <xf numFmtId="165" fontId="21" fillId="7" borderId="12" xfId="179" applyNumberFormat="1" applyFont="1" applyFill="1" applyAlignment="1" applyProtection="1">
      <alignment horizontal="right" vertical="center"/>
    </xf>
    <xf numFmtId="165" fontId="21" fillId="7" borderId="50" xfId="0" applyNumberFormat="1" applyFont="1" applyFill="1" applyBorder="1" applyAlignment="1" applyProtection="1">
      <alignment vertical="center" wrapText="1"/>
      <protection locked="0"/>
    </xf>
    <xf numFmtId="4" fontId="21" fillId="7" borderId="0" xfId="0" applyNumberFormat="1" applyFont="1" applyFill="1" applyAlignment="1" applyProtection="1">
      <alignment vertical="center"/>
      <protection locked="0"/>
    </xf>
    <xf numFmtId="4" fontId="21" fillId="7" borderId="0" xfId="0" applyNumberFormat="1" applyFont="1" applyFill="1" applyProtection="1">
      <protection locked="0"/>
    </xf>
    <xf numFmtId="165" fontId="17" fillId="7" borderId="50" xfId="0" applyNumberFormat="1" applyFont="1" applyFill="1" applyBorder="1" applyAlignment="1">
      <alignment horizontal="center" vertical="center" wrapText="1"/>
    </xf>
    <xf numFmtId="165" fontId="16" fillId="7" borderId="50" xfId="0" applyNumberFormat="1" applyFont="1" applyFill="1" applyBorder="1" applyAlignment="1"/>
    <xf numFmtId="165" fontId="42" fillId="7" borderId="50" xfId="0" applyNumberFormat="1" applyFont="1" applyFill="1" applyBorder="1" applyAlignment="1">
      <alignment wrapText="1"/>
    </xf>
    <xf numFmtId="165" fontId="42" fillId="7" borderId="50" xfId="0" applyNumberFormat="1" applyFont="1" applyFill="1" applyBorder="1" applyAlignment="1"/>
    <xf numFmtId="165" fontId="16" fillId="7" borderId="50" xfId="0" applyNumberFormat="1" applyFont="1" applyFill="1" applyBorder="1" applyAlignment="1">
      <alignment wrapText="1"/>
    </xf>
    <xf numFmtId="0" fontId="5" fillId="0" borderId="0" xfId="0" applyFont="1" applyAlignment="1">
      <alignment horizontal="left" vertical="center" wrapText="1" readingOrder="1"/>
    </xf>
    <xf numFmtId="168" fontId="62" fillId="0" borderId="0" xfId="181" applyNumberFormat="1" applyFont="1" applyAlignment="1">
      <alignment horizontal="center"/>
    </xf>
    <xf numFmtId="169" fontId="62" fillId="0" borderId="0" xfId="181" applyNumberFormat="1" applyFont="1" applyAlignment="1">
      <alignment horizontal="center"/>
    </xf>
    <xf numFmtId="168" fontId="63" fillId="0" borderId="0" xfId="181" applyNumberFormat="1" applyFont="1" applyAlignment="1">
      <alignment horizontal="center"/>
    </xf>
    <xf numFmtId="0" fontId="62" fillId="0" borderId="0" xfId="0" applyFont="1"/>
    <xf numFmtId="0" fontId="5" fillId="0" borderId="0" xfId="0" applyFont="1"/>
    <xf numFmtId="0" fontId="63" fillId="0" borderId="0" xfId="0" applyFont="1"/>
    <xf numFmtId="0" fontId="33" fillId="0" borderId="0" xfId="0" applyFont="1"/>
    <xf numFmtId="168" fontId="37" fillId="8" borderId="56" xfId="181" applyNumberFormat="1" applyFont="1" applyFill="1" applyBorder="1" applyAlignment="1">
      <alignment horizontal="center"/>
    </xf>
    <xf numFmtId="169" fontId="37" fillId="8" borderId="70" xfId="181" applyNumberFormat="1" applyFont="1" applyFill="1" applyBorder="1" applyAlignment="1">
      <alignment horizontal="center"/>
    </xf>
    <xf numFmtId="0" fontId="37" fillId="8" borderId="56" xfId="0" applyFont="1" applyFill="1" applyBorder="1" applyAlignment="1">
      <alignment horizontal="center"/>
    </xf>
    <xf numFmtId="169" fontId="37" fillId="8" borderId="56" xfId="181" applyNumberFormat="1" applyFont="1" applyFill="1" applyBorder="1" applyAlignment="1">
      <alignment horizontal="center"/>
    </xf>
    <xf numFmtId="169" fontId="37" fillId="8" borderId="71" xfId="181" applyNumberFormat="1" applyFont="1" applyFill="1" applyBorder="1" applyAlignment="1">
      <alignment horizontal="center"/>
    </xf>
    <xf numFmtId="0" fontId="37" fillId="8" borderId="57" xfId="0" applyFont="1" applyFill="1" applyBorder="1" applyAlignment="1">
      <alignment horizontal="center"/>
    </xf>
    <xf numFmtId="169" fontId="37" fillId="8" borderId="57" xfId="181" applyNumberFormat="1" applyFont="1" applyFill="1" applyBorder="1" applyAlignment="1">
      <alignment horizontal="center"/>
    </xf>
    <xf numFmtId="0" fontId="37" fillId="8" borderId="51" xfId="0" applyFont="1" applyFill="1" applyBorder="1" applyAlignment="1">
      <alignment horizontal="center"/>
    </xf>
    <xf numFmtId="169" fontId="37" fillId="8" borderId="51" xfId="181" applyNumberFormat="1" applyFont="1" applyFill="1" applyBorder="1" applyAlignment="1">
      <alignment horizontal="center"/>
    </xf>
    <xf numFmtId="1" fontId="66" fillId="0" borderId="50" xfId="0" applyNumberFormat="1" applyFont="1" applyFill="1" applyBorder="1" applyAlignment="1">
      <alignment horizontal="center" vertical="center" wrapText="1" readingOrder="1"/>
    </xf>
    <xf numFmtId="1" fontId="66" fillId="0" borderId="54" xfId="181" applyNumberFormat="1" applyFont="1" applyFill="1" applyBorder="1" applyAlignment="1">
      <alignment horizontal="center" vertical="center" wrapText="1"/>
    </xf>
    <xf numFmtId="1" fontId="66" fillId="0" borderId="50" xfId="181" applyNumberFormat="1" applyFont="1" applyFill="1" applyBorder="1" applyAlignment="1">
      <alignment horizontal="center" vertical="center" wrapText="1"/>
    </xf>
    <xf numFmtId="1" fontId="66" fillId="0" borderId="50" xfId="181" applyNumberFormat="1" applyFont="1" applyBorder="1" applyAlignment="1">
      <alignment horizontal="center" vertical="center" wrapText="1"/>
    </xf>
    <xf numFmtId="1" fontId="66" fillId="0" borderId="0" xfId="0" applyNumberFormat="1" applyFont="1" applyAlignment="1">
      <alignment horizontal="center" vertical="center" wrapText="1"/>
    </xf>
    <xf numFmtId="49" fontId="67" fillId="0" borderId="50" xfId="0" applyNumberFormat="1" applyFont="1" applyFill="1" applyBorder="1" applyAlignment="1">
      <alignment horizontal="left" vertical="center" wrapText="1" readingOrder="1"/>
    </xf>
    <xf numFmtId="169" fontId="65" fillId="0" borderId="54" xfId="181" applyNumberFormat="1" applyFont="1" applyFill="1" applyBorder="1" applyAlignment="1">
      <alignment horizontal="center" vertical="center" wrapText="1"/>
    </xf>
    <xf numFmtId="169" fontId="65" fillId="0" borderId="50" xfId="181" applyNumberFormat="1" applyFont="1" applyFill="1" applyBorder="1" applyAlignment="1">
      <alignment horizontal="center" vertical="center" wrapText="1"/>
    </xf>
    <xf numFmtId="49" fontId="68" fillId="9" borderId="50" xfId="0" applyNumberFormat="1" applyFont="1" applyFill="1" applyBorder="1" applyAlignment="1">
      <alignment horizontal="left" vertical="center" wrapText="1"/>
    </xf>
    <xf numFmtId="169" fontId="68" fillId="9" borderId="50" xfId="181" applyNumberFormat="1" applyFont="1" applyFill="1" applyBorder="1" applyAlignment="1">
      <alignment horizontal="center" vertical="center"/>
    </xf>
    <xf numFmtId="170" fontId="68" fillId="9" borderId="50" xfId="181" applyNumberFormat="1" applyFont="1" applyFill="1" applyBorder="1" applyAlignment="1">
      <alignment horizontal="right" vertical="center"/>
    </xf>
    <xf numFmtId="0" fontId="69" fillId="0" borderId="0" xfId="0" applyFont="1"/>
    <xf numFmtId="49" fontId="65" fillId="10" borderId="50" xfId="0" applyNumberFormat="1" applyFont="1" applyFill="1" applyBorder="1" applyAlignment="1">
      <alignment horizontal="left" vertical="center" wrapText="1"/>
    </xf>
    <xf numFmtId="169" fontId="65" fillId="10" borderId="50" xfId="181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left" vertical="center" wrapText="1"/>
    </xf>
    <xf numFmtId="169" fontId="62" fillId="0" borderId="50" xfId="181" applyNumberFormat="1" applyFont="1" applyFill="1" applyBorder="1" applyAlignment="1">
      <alignment horizontal="center" vertical="center"/>
    </xf>
    <xf numFmtId="169" fontId="62" fillId="0" borderId="50" xfId="181" applyNumberFormat="1" applyFont="1" applyBorder="1" applyAlignment="1">
      <alignment horizontal="center" vertical="center"/>
    </xf>
    <xf numFmtId="49" fontId="64" fillId="11" borderId="50" xfId="0" applyNumberFormat="1" applyFont="1" applyFill="1" applyBorder="1" applyAlignment="1">
      <alignment horizontal="left" vertical="center" wrapText="1"/>
    </xf>
    <xf numFmtId="169" fontId="65" fillId="11" borderId="50" xfId="181" applyNumberFormat="1" applyFont="1" applyFill="1" applyBorder="1" applyAlignment="1">
      <alignment horizontal="center" vertical="center"/>
    </xf>
    <xf numFmtId="0" fontId="64" fillId="0" borderId="0" xfId="0" applyFont="1"/>
    <xf numFmtId="49" fontId="64" fillId="10" borderId="50" xfId="0" applyNumberFormat="1" applyFont="1" applyFill="1" applyBorder="1" applyAlignment="1">
      <alignment horizontal="left" vertical="center" wrapText="1"/>
    </xf>
    <xf numFmtId="169" fontId="65" fillId="10" borderId="50" xfId="181" applyNumberFormat="1" applyFont="1" applyFill="1" applyBorder="1" applyAlignment="1">
      <alignment horizontal="right" vertical="center"/>
    </xf>
    <xf numFmtId="170" fontId="65" fillId="10" borderId="50" xfId="181" applyNumberFormat="1" applyFont="1" applyFill="1" applyBorder="1" applyAlignment="1">
      <alignment horizontal="right" vertical="center"/>
    </xf>
    <xf numFmtId="170" fontId="62" fillId="0" borderId="50" xfId="181" applyNumberFormat="1" applyFont="1" applyFill="1" applyBorder="1" applyAlignment="1">
      <alignment horizontal="right" vertical="center"/>
    </xf>
    <xf numFmtId="165" fontId="62" fillId="0" borderId="50" xfId="181" applyNumberFormat="1" applyFont="1" applyFill="1" applyBorder="1" applyAlignment="1">
      <alignment horizontal="right" vertical="center"/>
    </xf>
    <xf numFmtId="165" fontId="62" fillId="0" borderId="50" xfId="181" applyNumberFormat="1" applyFont="1" applyBorder="1" applyAlignment="1">
      <alignment horizontal="right" vertical="center"/>
    </xf>
    <xf numFmtId="169" fontId="62" fillId="0" borderId="50" xfId="181" applyNumberFormat="1" applyFont="1" applyBorder="1" applyAlignment="1">
      <alignment horizontal="right" vertical="center"/>
    </xf>
    <xf numFmtId="170" fontId="62" fillId="0" borderId="50" xfId="181" applyNumberFormat="1" applyFont="1" applyBorder="1" applyAlignment="1">
      <alignment horizontal="right" vertical="center"/>
    </xf>
    <xf numFmtId="169" fontId="62" fillId="0" borderId="50" xfId="181" applyNumberFormat="1" applyFont="1" applyFill="1" applyBorder="1" applyAlignment="1">
      <alignment horizontal="right" vertical="center"/>
    </xf>
    <xf numFmtId="169" fontId="63" fillId="0" borderId="50" xfId="181" applyNumberFormat="1" applyFont="1" applyBorder="1" applyAlignment="1">
      <alignment horizontal="center" vertical="center"/>
    </xf>
    <xf numFmtId="169" fontId="63" fillId="0" borderId="50" xfId="181" applyNumberFormat="1" applyFont="1" applyFill="1" applyBorder="1" applyAlignment="1">
      <alignment horizontal="center" vertical="center"/>
    </xf>
    <xf numFmtId="167" fontId="62" fillId="0" borderId="50" xfId="181" applyNumberFormat="1" applyFont="1" applyFill="1" applyBorder="1" applyAlignment="1">
      <alignment horizontal="center" vertical="center"/>
    </xf>
    <xf numFmtId="167" fontId="65" fillId="11" borderId="50" xfId="181" applyNumberFormat="1" applyFont="1" applyFill="1" applyBorder="1" applyAlignment="1">
      <alignment horizontal="center" vertical="center"/>
    </xf>
    <xf numFmtId="167" fontId="65" fillId="10" borderId="50" xfId="181" applyNumberFormat="1" applyFont="1" applyFill="1" applyBorder="1" applyAlignment="1">
      <alignment horizontal="right" vertical="center"/>
    </xf>
    <xf numFmtId="49" fontId="5" fillId="7" borderId="50" xfId="0" applyNumberFormat="1" applyFont="1" applyFill="1" applyBorder="1" applyAlignment="1">
      <alignment horizontal="left" vertical="center" wrapText="1"/>
    </xf>
    <xf numFmtId="169" fontId="65" fillId="0" borderId="50" xfId="181" applyNumberFormat="1" applyFont="1" applyFill="1" applyBorder="1" applyAlignment="1">
      <alignment horizontal="center" vertical="center"/>
    </xf>
    <xf numFmtId="169" fontId="70" fillId="0" borderId="50" xfId="181" applyNumberFormat="1" applyFont="1" applyFill="1" applyBorder="1" applyAlignment="1">
      <alignment horizontal="center" vertical="center"/>
    </xf>
    <xf numFmtId="0" fontId="5" fillId="0" borderId="0" xfId="0" applyFont="1" applyFill="1"/>
    <xf numFmtId="169" fontId="62" fillId="0" borderId="50" xfId="181" applyNumberFormat="1" applyFont="1" applyBorder="1" applyAlignment="1">
      <alignment horizontal="center" vertical="center" wrapText="1"/>
    </xf>
    <xf numFmtId="169" fontId="70" fillId="10" borderId="50" xfId="181" applyNumberFormat="1" applyFont="1" applyFill="1" applyBorder="1" applyAlignment="1">
      <alignment horizontal="center" vertical="center"/>
    </xf>
    <xf numFmtId="165" fontId="65" fillId="10" borderId="50" xfId="181" applyNumberFormat="1" applyFont="1" applyFill="1" applyBorder="1" applyAlignment="1">
      <alignment horizontal="right" vertical="center" wrapText="1"/>
    </xf>
    <xf numFmtId="171" fontId="69" fillId="0" borderId="0" xfId="0" applyNumberFormat="1" applyFont="1"/>
    <xf numFmtId="169" fontId="62" fillId="12" borderId="50" xfId="181" applyNumberFormat="1" applyFont="1" applyFill="1" applyBorder="1" applyAlignment="1">
      <alignment horizontal="center" vertical="center"/>
    </xf>
    <xf numFmtId="171" fontId="5" fillId="0" borderId="0" xfId="0" applyNumberFormat="1" applyFont="1"/>
    <xf numFmtId="49" fontId="5" fillId="0" borderId="50" xfId="0" applyNumberFormat="1" applyFont="1" applyBorder="1" applyAlignment="1">
      <alignment horizontal="left" vertical="center" wrapText="1"/>
    </xf>
    <xf numFmtId="0" fontId="64" fillId="0" borderId="0" xfId="0" applyFont="1" applyFill="1"/>
    <xf numFmtId="172" fontId="5" fillId="0" borderId="0" xfId="0" applyNumberFormat="1" applyFont="1"/>
    <xf numFmtId="173" fontId="5" fillId="7" borderId="50" xfId="0" applyNumberFormat="1" applyFont="1" applyFill="1" applyBorder="1" applyAlignment="1">
      <alignment horizontal="left" vertical="center" wrapText="1"/>
    </xf>
    <xf numFmtId="169" fontId="62" fillId="7" borderId="50" xfId="181" applyNumberFormat="1" applyFont="1" applyFill="1" applyBorder="1" applyAlignment="1">
      <alignment horizontal="center" vertical="center"/>
    </xf>
    <xf numFmtId="172" fontId="70" fillId="7" borderId="0" xfId="0" applyNumberFormat="1" applyFont="1" applyFill="1"/>
    <xf numFmtId="172" fontId="5" fillId="7" borderId="0" xfId="0" applyNumberFormat="1" applyFont="1" applyFill="1"/>
    <xf numFmtId="0" fontId="5" fillId="7" borderId="0" xfId="0" applyFont="1" applyFill="1"/>
    <xf numFmtId="169" fontId="62" fillId="0" borderId="50" xfId="181" applyNumberFormat="1" applyFont="1" applyFill="1" applyBorder="1" applyAlignment="1">
      <alignment horizontal="center" vertical="center" wrapText="1"/>
    </xf>
    <xf numFmtId="0" fontId="5" fillId="7" borderId="50" xfId="0" applyNumberFormat="1" applyFont="1" applyFill="1" applyBorder="1" applyAlignment="1">
      <alignment horizontal="left" vertical="center" wrapText="1"/>
    </xf>
    <xf numFmtId="171" fontId="5" fillId="7" borderId="0" xfId="0" applyNumberFormat="1" applyFont="1" applyFill="1"/>
    <xf numFmtId="167" fontId="63" fillId="7" borderId="0" xfId="181" applyNumberFormat="1" applyFont="1" applyFill="1"/>
    <xf numFmtId="171" fontId="70" fillId="7" borderId="0" xfId="0" applyNumberFormat="1" applyFont="1" applyFill="1"/>
    <xf numFmtId="0" fontId="62" fillId="7" borderId="50" xfId="0" applyFont="1" applyFill="1" applyBorder="1" applyAlignment="1">
      <alignment horizontal="left" vertical="center" wrapText="1"/>
    </xf>
    <xf numFmtId="167" fontId="5" fillId="7" borderId="0" xfId="181" applyNumberFormat="1" applyFont="1" applyFill="1"/>
    <xf numFmtId="43" fontId="5" fillId="7" borderId="0" xfId="0" applyNumberFormat="1" applyFont="1" applyFill="1"/>
    <xf numFmtId="171" fontId="63" fillId="7" borderId="0" xfId="0" applyNumberFormat="1" applyFont="1" applyFill="1"/>
    <xf numFmtId="169" fontId="63" fillId="7" borderId="50" xfId="181" applyNumberFormat="1" applyFont="1" applyFill="1" applyBorder="1" applyAlignment="1">
      <alignment horizontal="center" vertical="center"/>
    </xf>
    <xf numFmtId="169" fontId="71" fillId="7" borderId="50" xfId="181" applyNumberFormat="1" applyFont="1" applyFill="1" applyBorder="1" applyAlignment="1">
      <alignment horizontal="center" vertical="center"/>
    </xf>
    <xf numFmtId="49" fontId="64" fillId="7" borderId="50" xfId="0" applyNumberFormat="1" applyFont="1" applyFill="1" applyBorder="1" applyAlignment="1">
      <alignment horizontal="left" vertical="center" wrapText="1"/>
    </xf>
    <xf numFmtId="169" fontId="65" fillId="7" borderId="50" xfId="181" applyNumberFormat="1" applyFont="1" applyFill="1" applyBorder="1" applyAlignment="1">
      <alignment horizontal="center" vertical="center"/>
    </xf>
    <xf numFmtId="0" fontId="64" fillId="7" borderId="0" xfId="0" applyFont="1" applyFill="1"/>
    <xf numFmtId="49" fontId="72" fillId="7" borderId="50" xfId="0" applyNumberFormat="1" applyFont="1" applyFill="1" applyBorder="1" applyAlignment="1">
      <alignment horizontal="left" vertical="center" wrapText="1"/>
    </xf>
    <xf numFmtId="0" fontId="72" fillId="7" borderId="0" xfId="0" applyFont="1" applyFill="1"/>
    <xf numFmtId="49" fontId="73" fillId="7" borderId="50" xfId="0" applyNumberFormat="1" applyFont="1" applyFill="1" applyBorder="1" applyAlignment="1">
      <alignment horizontal="left" vertical="center" wrapText="1"/>
    </xf>
    <xf numFmtId="49" fontId="74" fillId="9" borderId="50" xfId="0" applyNumberFormat="1" applyFont="1" applyFill="1" applyBorder="1" applyAlignment="1">
      <alignment horizontal="left" vertical="center" wrapText="1"/>
    </xf>
    <xf numFmtId="169" fontId="75" fillId="9" borderId="50" xfId="181" applyNumberFormat="1" applyFont="1" applyFill="1" applyBorder="1" applyAlignment="1">
      <alignment horizontal="center" vertical="center"/>
    </xf>
    <xf numFmtId="169" fontId="75" fillId="13" borderId="50" xfId="181" applyNumberFormat="1" applyFont="1" applyFill="1" applyBorder="1" applyAlignment="1">
      <alignment horizontal="center" vertical="center"/>
    </xf>
    <xf numFmtId="170" fontId="75" fillId="9" borderId="50" xfId="181" applyNumberFormat="1" applyFont="1" applyFill="1" applyBorder="1" applyAlignment="1">
      <alignment horizontal="right" vertical="center"/>
    </xf>
    <xf numFmtId="169" fontId="76" fillId="9" borderId="50" xfId="181" applyNumberFormat="1" applyFont="1" applyFill="1" applyBorder="1" applyAlignment="1">
      <alignment horizontal="center" vertical="center"/>
    </xf>
    <xf numFmtId="165" fontId="75" fillId="9" borderId="50" xfId="181" applyNumberFormat="1" applyFont="1" applyFill="1" applyBorder="1" applyAlignment="1">
      <alignment horizontal="center" vertical="center"/>
    </xf>
    <xf numFmtId="165" fontId="64" fillId="0" borderId="0" xfId="0" applyNumberFormat="1" applyFont="1" applyFill="1"/>
    <xf numFmtId="0" fontId="64" fillId="8" borderId="50" xfId="0" applyFont="1" applyFill="1" applyBorder="1" applyAlignment="1">
      <alignment horizontal="left" vertical="center" wrapText="1" readingOrder="1"/>
    </xf>
    <xf numFmtId="169" fontId="65" fillId="8" borderId="50" xfId="181" applyNumberFormat="1" applyFont="1" applyFill="1" applyBorder="1" applyAlignment="1">
      <alignment horizontal="center" vertical="center"/>
    </xf>
    <xf numFmtId="165" fontId="65" fillId="8" borderId="50" xfId="181" applyNumberFormat="1" applyFont="1" applyFill="1" applyBorder="1" applyAlignment="1">
      <alignment horizontal="right" vertical="center"/>
    </xf>
    <xf numFmtId="0" fontId="72" fillId="0" borderId="0" xfId="0" applyFont="1"/>
    <xf numFmtId="0" fontId="77" fillId="14" borderId="50" xfId="0" applyFont="1" applyFill="1" applyBorder="1" applyAlignment="1">
      <alignment horizontal="left" vertical="center" wrapText="1" readingOrder="1"/>
    </xf>
    <xf numFmtId="169" fontId="75" fillId="14" borderId="50" xfId="181" applyNumberFormat="1" applyFont="1" applyFill="1" applyBorder="1" applyAlignment="1">
      <alignment horizontal="center" vertical="center"/>
    </xf>
    <xf numFmtId="165" fontId="75" fillId="14" borderId="50" xfId="181" applyNumberFormat="1" applyFont="1" applyFill="1" applyBorder="1" applyAlignment="1">
      <alignment horizontal="right" vertical="center"/>
    </xf>
    <xf numFmtId="165" fontId="76" fillId="14" borderId="50" xfId="181" applyNumberFormat="1" applyFont="1" applyFill="1" applyBorder="1" applyAlignment="1">
      <alignment horizontal="right" vertical="center"/>
    </xf>
    <xf numFmtId="169" fontId="76" fillId="14" borderId="50" xfId="181" applyNumberFormat="1" applyFont="1" applyFill="1" applyBorder="1" applyAlignment="1">
      <alignment horizontal="center" vertical="center"/>
    </xf>
    <xf numFmtId="171" fontId="73" fillId="0" borderId="0" xfId="0" applyNumberFormat="1" applyFont="1"/>
    <xf numFmtId="0" fontId="73" fillId="0" borderId="0" xfId="0" applyFont="1"/>
    <xf numFmtId="0" fontId="64" fillId="15" borderId="50" xfId="0" applyFont="1" applyFill="1" applyBorder="1" applyAlignment="1">
      <alignment horizontal="left" vertical="center" wrapText="1" readingOrder="1"/>
    </xf>
    <xf numFmtId="169" fontId="75" fillId="15" borderId="50" xfId="181" applyNumberFormat="1" applyFont="1" applyFill="1" applyBorder="1" applyAlignment="1">
      <alignment horizontal="center" vertical="center"/>
    </xf>
    <xf numFmtId="165" fontId="75" fillId="15" borderId="50" xfId="181" applyNumberFormat="1" applyFont="1" applyFill="1" applyBorder="1" applyAlignment="1">
      <alignment horizontal="right" vertical="center"/>
    </xf>
    <xf numFmtId="170" fontId="73" fillId="0" borderId="0" xfId="0" applyNumberFormat="1" applyFont="1" applyAlignment="1">
      <alignment horizontal="right"/>
    </xf>
    <xf numFmtId="0" fontId="78" fillId="16" borderId="50" xfId="0" applyFont="1" applyFill="1" applyBorder="1" applyAlignment="1">
      <alignment horizontal="left" vertical="center" wrapText="1" readingOrder="1"/>
    </xf>
    <xf numFmtId="169" fontId="67" fillId="16" borderId="50" xfId="181" applyNumberFormat="1" applyFont="1" applyFill="1" applyBorder="1" applyAlignment="1">
      <alignment horizontal="center" vertical="center"/>
    </xf>
    <xf numFmtId="169" fontId="65" fillId="16" borderId="50" xfId="181" applyNumberFormat="1" applyFont="1" applyFill="1" applyBorder="1" applyAlignment="1">
      <alignment horizontal="center" vertical="center"/>
    </xf>
    <xf numFmtId="165" fontId="67" fillId="16" borderId="50" xfId="181" applyNumberFormat="1" applyFont="1" applyFill="1" applyBorder="1" applyAlignment="1">
      <alignment horizontal="right" vertical="center"/>
    </xf>
    <xf numFmtId="165" fontId="65" fillId="16" borderId="50" xfId="181" applyNumberFormat="1" applyFont="1" applyFill="1" applyBorder="1" applyAlignment="1">
      <alignment horizontal="right" vertical="center"/>
    </xf>
    <xf numFmtId="0" fontId="73" fillId="0" borderId="0" xfId="0" applyFont="1" applyFill="1"/>
    <xf numFmtId="171" fontId="73" fillId="0" borderId="0" xfId="0" applyNumberFormat="1" applyFont="1" applyAlignment="1">
      <alignment horizontal="left" wrapText="1" readingOrder="1"/>
    </xf>
    <xf numFmtId="171" fontId="79" fillId="0" borderId="0" xfId="0" applyNumberFormat="1" applyFont="1"/>
    <xf numFmtId="0" fontId="79" fillId="0" borderId="72" xfId="0" applyFont="1" applyBorder="1" applyAlignment="1"/>
    <xf numFmtId="168" fontId="68" fillId="0" borderId="0" xfId="181" applyNumberFormat="1" applyFont="1" applyFill="1" applyBorder="1" applyAlignment="1">
      <alignment horizontal="center" vertical="center"/>
    </xf>
    <xf numFmtId="169" fontId="80" fillId="0" borderId="0" xfId="0" applyNumberFormat="1" applyFont="1"/>
    <xf numFmtId="0" fontId="79" fillId="0" borderId="0" xfId="0" applyFont="1"/>
    <xf numFmtId="168" fontId="79" fillId="0" borderId="72" xfId="181" applyNumberFormat="1" applyFont="1" applyFill="1" applyBorder="1" applyAlignment="1">
      <alignment horizontal="center"/>
    </xf>
    <xf numFmtId="169" fontId="68" fillId="0" borderId="0" xfId="18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readingOrder="1"/>
    </xf>
    <xf numFmtId="168" fontId="33" fillId="0" borderId="0" xfId="181" applyNumberFormat="1" applyFont="1" applyFill="1" applyBorder="1" applyAlignment="1">
      <alignment horizontal="center" vertical="center"/>
    </xf>
    <xf numFmtId="169" fontId="33" fillId="0" borderId="0" xfId="181" applyNumberFormat="1" applyFont="1" applyAlignment="1">
      <alignment horizontal="center" vertical="center"/>
    </xf>
    <xf numFmtId="169" fontId="62" fillId="0" borderId="0" xfId="181" applyNumberFormat="1" applyFont="1" applyFill="1" applyAlignment="1">
      <alignment horizontal="center"/>
    </xf>
    <xf numFmtId="169" fontId="62" fillId="0" borderId="0" xfId="0" applyNumberFormat="1" applyFont="1"/>
    <xf numFmtId="169" fontId="62" fillId="0" borderId="0" xfId="0" applyNumberFormat="1" applyFont="1" applyFill="1" applyAlignment="1">
      <alignment horizontal="center"/>
    </xf>
    <xf numFmtId="169" fontId="62" fillId="0" borderId="0" xfId="0" applyNumberFormat="1" applyFont="1" applyAlignment="1">
      <alignment horizontal="center"/>
    </xf>
    <xf numFmtId="169" fontId="62" fillId="0" borderId="0" xfId="0" applyNumberFormat="1" applyFont="1" applyFill="1" applyBorder="1" applyAlignment="1">
      <alignment horizontal="center"/>
    </xf>
    <xf numFmtId="169" fontId="62" fillId="0" borderId="0" xfId="0" applyNumberFormat="1" applyFont="1" applyBorder="1" applyAlignment="1">
      <alignment horizontal="center"/>
    </xf>
    <xf numFmtId="0" fontId="81" fillId="0" borderId="0" xfId="0" applyFont="1" applyAlignment="1">
      <alignment horizontal="left" wrapText="1" readingOrder="1"/>
    </xf>
    <xf numFmtId="0" fontId="82" fillId="0" borderId="0" xfId="0" applyFont="1" applyBorder="1"/>
    <xf numFmtId="0" fontId="82" fillId="0" borderId="0" xfId="0" applyFont="1"/>
    <xf numFmtId="172" fontId="82" fillId="0" borderId="0" xfId="0" applyNumberFormat="1" applyFont="1" applyBorder="1"/>
    <xf numFmtId="0" fontId="0" fillId="0" borderId="0" xfId="0" applyAlignment="1">
      <alignment horizontal="left" vertical="center" wrapText="1" readingOrder="1"/>
    </xf>
    <xf numFmtId="167" fontId="82" fillId="0" borderId="0" xfId="181" applyNumberFormat="1" applyFont="1"/>
    <xf numFmtId="0" fontId="83" fillId="0" borderId="0" xfId="0" applyFont="1"/>
    <xf numFmtId="171" fontId="82" fillId="0" borderId="0" xfId="0" applyNumberFormat="1" applyFont="1"/>
    <xf numFmtId="169" fontId="82" fillId="0" borderId="0" xfId="181" applyNumberFormat="1" applyFont="1"/>
    <xf numFmtId="167" fontId="83" fillId="0" borderId="0" xfId="181" applyNumberFormat="1" applyFont="1"/>
    <xf numFmtId="171" fontId="83" fillId="0" borderId="0" xfId="0" applyNumberFormat="1" applyFont="1"/>
    <xf numFmtId="168" fontId="37" fillId="8" borderId="57" xfId="181" applyNumberFormat="1" applyFont="1" applyFill="1" applyBorder="1" applyAlignment="1">
      <alignment horizontal="center" vertical="center" wrapText="1"/>
    </xf>
    <xf numFmtId="168" fontId="37" fillId="8" borderId="51" xfId="18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4" fillId="0" borderId="55" xfId="0" applyFont="1" applyBorder="1" applyAlignment="1">
      <alignment horizontal="right"/>
    </xf>
    <xf numFmtId="0" fontId="65" fillId="8" borderId="56" xfId="0" applyFont="1" applyFill="1" applyBorder="1" applyAlignment="1">
      <alignment horizontal="center" vertical="center" wrapText="1" readingOrder="1"/>
    </xf>
    <xf numFmtId="0" fontId="65" fillId="8" borderId="57" xfId="0" applyFont="1" applyFill="1" applyBorder="1" applyAlignment="1">
      <alignment horizontal="center" vertical="center" wrapText="1" readingOrder="1"/>
    </xf>
    <xf numFmtId="0" fontId="65" fillId="8" borderId="51" xfId="0" applyFont="1" applyFill="1" applyBorder="1" applyAlignment="1">
      <alignment horizontal="center" vertical="center" wrapText="1" readingOrder="1"/>
    </xf>
    <xf numFmtId="168" fontId="37" fillId="8" borderId="52" xfId="181" applyNumberFormat="1" applyFont="1" applyFill="1" applyBorder="1" applyAlignment="1">
      <alignment horizontal="center"/>
    </xf>
    <xf numFmtId="168" fontId="37" fillId="8" borderId="53" xfId="181" applyNumberFormat="1" applyFont="1" applyFill="1" applyBorder="1" applyAlignment="1">
      <alignment horizontal="center"/>
    </xf>
    <xf numFmtId="168" fontId="37" fillId="8" borderId="54" xfId="181" applyNumberFormat="1" applyFont="1" applyFill="1" applyBorder="1" applyAlignment="1">
      <alignment horizontal="center"/>
    </xf>
    <xf numFmtId="0" fontId="37" fillId="8" borderId="56" xfId="181" applyNumberFormat="1" applyFont="1" applyFill="1" applyBorder="1" applyAlignment="1">
      <alignment horizontal="center" vertical="center" wrapText="1"/>
    </xf>
    <xf numFmtId="0" fontId="37" fillId="8" borderId="57" xfId="181" applyNumberFormat="1" applyFont="1" applyFill="1" applyBorder="1" applyAlignment="1">
      <alignment horizontal="center" vertical="center" wrapText="1"/>
    </xf>
    <xf numFmtId="0" fontId="37" fillId="8" borderId="51" xfId="181" applyNumberFormat="1" applyFont="1" applyFill="1" applyBorder="1" applyAlignment="1">
      <alignment horizontal="center" vertical="center" wrapText="1"/>
    </xf>
    <xf numFmtId="4" fontId="21" fillId="7" borderId="55" xfId="0" applyNumberFormat="1" applyFont="1" applyFill="1" applyBorder="1" applyAlignment="1">
      <alignment horizontal="center"/>
    </xf>
    <xf numFmtId="49" fontId="21" fillId="7" borderId="0" xfId="174" applyNumberFormat="1" applyFont="1" applyFill="1" applyAlignment="1" applyProtection="1">
      <alignment horizontal="center"/>
    </xf>
    <xf numFmtId="165" fontId="34" fillId="0" borderId="0" xfId="16" applyNumberFormat="1" applyFont="1" applyFill="1" applyBorder="1" applyAlignment="1" applyProtection="1">
      <alignment horizontal="left" vertical="center"/>
    </xf>
    <xf numFmtId="0" fontId="21" fillId="0" borderId="0" xfId="129" applyNumberFormat="1" applyFont="1" applyFill="1" applyProtection="1">
      <alignment horizontal="center"/>
    </xf>
    <xf numFmtId="49" fontId="21" fillId="7" borderId="50" xfId="135" applyNumberFormat="1" applyFont="1" applyFill="1" applyBorder="1" applyAlignment="1">
      <alignment horizontal="center" wrapText="1"/>
    </xf>
    <xf numFmtId="0" fontId="34" fillId="7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/>
    </xf>
    <xf numFmtId="0" fontId="33" fillId="7" borderId="0" xfId="0" applyFont="1" applyFill="1" applyAlignment="1">
      <alignment horizontal="left" indent="11"/>
    </xf>
    <xf numFmtId="10" fontId="58" fillId="7" borderId="0" xfId="0" applyNumberFormat="1" applyFont="1" applyFill="1" applyAlignment="1">
      <alignment horizontal="center" wrapText="1"/>
    </xf>
    <xf numFmtId="0" fontId="33" fillId="7" borderId="0" xfId="0" applyFont="1" applyFill="1" applyBorder="1" applyAlignment="1">
      <alignment horizontal="left" indent="11"/>
    </xf>
    <xf numFmtId="49" fontId="32" fillId="0" borderId="50" xfId="110" applyNumberFormat="1" applyFont="1" applyFill="1" applyBorder="1" applyAlignment="1" applyProtection="1">
      <alignment vertical="center" wrapText="1"/>
    </xf>
    <xf numFmtId="49" fontId="32" fillId="0" borderId="50" xfId="110" applyNumberFormat="1" applyFont="1" applyFill="1" applyBorder="1" applyAlignment="1">
      <alignment vertical="center" wrapText="1"/>
    </xf>
    <xf numFmtId="49" fontId="21" fillId="0" borderId="50" xfId="110" applyNumberFormat="1" applyFont="1" applyFill="1" applyBorder="1" applyProtection="1">
      <alignment horizontal="center" vertical="center" wrapText="1"/>
    </xf>
    <xf numFmtId="49" fontId="21" fillId="0" borderId="50" xfId="110" applyNumberFormat="1" applyFont="1" applyFill="1" applyBorder="1">
      <alignment horizontal="center" vertical="center" wrapText="1"/>
    </xf>
    <xf numFmtId="0" fontId="21" fillId="7" borderId="50" xfId="0" applyFont="1" applyFill="1" applyBorder="1" applyAlignment="1" applyProtection="1">
      <alignment horizontal="center"/>
      <protection locked="0"/>
    </xf>
    <xf numFmtId="4" fontId="34" fillId="0" borderId="50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165" fontId="34" fillId="7" borderId="0" xfId="0" applyNumberFormat="1" applyFont="1" applyFill="1" applyBorder="1" applyAlignment="1" applyProtection="1">
      <alignment horizontal="center" vertical="center"/>
      <protection locked="0"/>
    </xf>
    <xf numFmtId="165" fontId="34" fillId="7" borderId="0" xfId="179" applyNumberFormat="1" applyFont="1" applyFill="1" applyBorder="1" applyAlignment="1" applyProtection="1">
      <alignment horizontal="center" vertical="center"/>
    </xf>
    <xf numFmtId="165" fontId="21" fillId="7" borderId="0" xfId="160" applyNumberFormat="1" applyFont="1" applyFill="1" applyBorder="1" applyAlignment="1" applyProtection="1">
      <alignment horizontal="center" vertical="center"/>
    </xf>
    <xf numFmtId="165" fontId="20" fillId="7" borderId="55" xfId="0" applyNumberFormat="1" applyFont="1" applyFill="1" applyBorder="1" applyAlignment="1">
      <alignment horizontal="center"/>
    </xf>
    <xf numFmtId="165" fontId="55" fillId="0" borderId="52" xfId="0" applyNumberFormat="1" applyFont="1" applyFill="1" applyBorder="1" applyAlignment="1">
      <alignment horizontal="center"/>
    </xf>
    <xf numFmtId="165" fontId="55" fillId="0" borderId="53" xfId="0" applyNumberFormat="1" applyFont="1" applyFill="1" applyBorder="1" applyAlignment="1">
      <alignment horizontal="center"/>
    </xf>
    <xf numFmtId="165" fontId="55" fillId="0" borderId="54" xfId="0" applyNumberFormat="1" applyFont="1" applyFill="1" applyBorder="1" applyAlignment="1">
      <alignment horizontal="center"/>
    </xf>
    <xf numFmtId="165" fontId="55" fillId="7" borderId="52" xfId="0" applyNumberFormat="1" applyFont="1" applyFill="1" applyBorder="1" applyAlignment="1">
      <alignment horizontal="center"/>
    </xf>
    <xf numFmtId="165" fontId="55" fillId="7" borderId="53" xfId="0" applyNumberFormat="1" applyFont="1" applyFill="1" applyBorder="1" applyAlignment="1">
      <alignment horizontal="center"/>
    </xf>
    <xf numFmtId="165" fontId="55" fillId="7" borderId="54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6" fillId="7" borderId="54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16" fillId="0" borderId="50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4" fillId="7" borderId="56" xfId="181" applyNumberFormat="1" applyFont="1" applyFill="1" applyBorder="1" applyAlignment="1">
      <alignment horizontal="center" vertical="center" wrapText="1"/>
    </xf>
    <xf numFmtId="165" fontId="42" fillId="7" borderId="51" xfId="0" applyNumberFormat="1" applyFont="1" applyFill="1" applyBorder="1" applyAlignment="1">
      <alignment horizontal="center" vertical="center" wrapText="1"/>
    </xf>
    <xf numFmtId="165" fontId="0" fillId="7" borderId="51" xfId="0" applyNumberFormat="1" applyFill="1" applyBorder="1" applyAlignment="1">
      <alignment horizontal="center" vertical="center" wrapText="1"/>
    </xf>
    <xf numFmtId="165" fontId="25" fillId="0" borderId="0" xfId="181" applyNumberFormat="1" applyFont="1" applyFill="1" applyBorder="1" applyAlignment="1">
      <alignment horizontal="center" vertical="center" wrapText="1"/>
    </xf>
    <xf numFmtId="165" fontId="17" fillId="0" borderId="56" xfId="181" applyNumberFormat="1" applyFont="1" applyFill="1" applyBorder="1" applyAlignment="1">
      <alignment horizontal="center" vertical="center" wrapText="1"/>
    </xf>
    <xf numFmtId="165" fontId="17" fillId="0" borderId="51" xfId="181" applyNumberFormat="1" applyFont="1" applyFill="1" applyBorder="1" applyAlignment="1">
      <alignment horizontal="center" vertical="center" wrapText="1"/>
    </xf>
    <xf numFmtId="165" fontId="16" fillId="0" borderId="57" xfId="181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14" fillId="0" borderId="56" xfId="181" applyNumberFormat="1" applyFont="1" applyFill="1" applyBorder="1" applyAlignment="1">
      <alignment horizontal="center" vertical="center" wrapText="1"/>
    </xf>
  </cellXfs>
  <cellStyles count="383">
    <cellStyle name="br" xfId="1"/>
    <cellStyle name="br 2" xfId="358"/>
    <cellStyle name="col" xfId="2"/>
    <cellStyle name="col 2" xfId="357"/>
    <cellStyle name="style0" xfId="3"/>
    <cellStyle name="style0 2" xfId="359"/>
    <cellStyle name="td" xfId="4"/>
    <cellStyle name="td 2" xfId="360"/>
    <cellStyle name="tr" xfId="5"/>
    <cellStyle name="tr 2" xfId="356"/>
    <cellStyle name="xl100" xfId="6"/>
    <cellStyle name="xl100 2" xfId="257"/>
    <cellStyle name="xl101" xfId="7"/>
    <cellStyle name="xl101 2" xfId="268"/>
    <cellStyle name="xl102" xfId="8"/>
    <cellStyle name="xl102 2" xfId="243"/>
    <cellStyle name="xl103" xfId="9"/>
    <cellStyle name="xl103 2" xfId="250"/>
    <cellStyle name="xl104" xfId="10"/>
    <cellStyle name="xl104 2" xfId="264"/>
    <cellStyle name="xl105" xfId="11"/>
    <cellStyle name="xl105 2" xfId="258"/>
    <cellStyle name="xl106" xfId="12"/>
    <cellStyle name="xl106 2" xfId="246"/>
    <cellStyle name="xl107" xfId="13"/>
    <cellStyle name="xl107 2" xfId="251"/>
    <cellStyle name="xl108" xfId="14"/>
    <cellStyle name="xl108 2" xfId="265"/>
    <cellStyle name="xl109" xfId="15"/>
    <cellStyle name="xl109 2" xfId="244"/>
    <cellStyle name="xl110" xfId="16"/>
    <cellStyle name="xl110 2" xfId="372"/>
    <cellStyle name="xl111" xfId="17"/>
    <cellStyle name="xl111 2" xfId="252"/>
    <cellStyle name="xl112" xfId="18"/>
    <cellStyle name="xl112 2" xfId="255"/>
    <cellStyle name="xl113" xfId="19"/>
    <cellStyle name="xl113 2" xfId="373"/>
    <cellStyle name="xl114" xfId="20"/>
    <cellStyle name="xl114 2" xfId="266"/>
    <cellStyle name="xl115" xfId="21"/>
    <cellStyle name="xl115 2" xfId="374"/>
    <cellStyle name="xl116" xfId="22"/>
    <cellStyle name="xl116 2" xfId="375"/>
    <cellStyle name="xl117" xfId="23"/>
    <cellStyle name="xl117 2" xfId="376"/>
    <cellStyle name="xl118" xfId="24"/>
    <cellStyle name="xl118 2" xfId="377"/>
    <cellStyle name="xl119" xfId="25"/>
    <cellStyle name="xl119 2" xfId="253"/>
    <cellStyle name="xl120" xfId="26"/>
    <cellStyle name="xl120 2" xfId="267"/>
    <cellStyle name="xl121" xfId="27"/>
    <cellStyle name="xl121 2" xfId="259"/>
    <cellStyle name="xl122" xfId="28"/>
    <cellStyle name="xl122 2" xfId="378"/>
    <cellStyle name="xl123" xfId="29"/>
    <cellStyle name="xl123 2" xfId="269"/>
    <cellStyle name="xl124" xfId="30"/>
    <cellStyle name="xl124 2" xfId="247"/>
    <cellStyle name="xl125" xfId="31"/>
    <cellStyle name="xl125 2" xfId="248"/>
    <cellStyle name="xl126" xfId="32"/>
    <cellStyle name="xl126 2" xfId="271"/>
    <cellStyle name="xl127" xfId="33"/>
    <cellStyle name="xl127 2" xfId="272"/>
    <cellStyle name="xl128" xfId="34"/>
    <cellStyle name="xl128 2" xfId="274"/>
    <cellStyle name="xl129" xfId="35"/>
    <cellStyle name="xl129 2" xfId="278"/>
    <cellStyle name="xl130" xfId="36"/>
    <cellStyle name="xl130 2" xfId="281"/>
    <cellStyle name="xl131" xfId="37"/>
    <cellStyle name="xl131 2" xfId="379"/>
    <cellStyle name="xl132" xfId="38"/>
    <cellStyle name="xl132 2" xfId="283"/>
    <cellStyle name="xl133" xfId="39"/>
    <cellStyle name="xl133 2" xfId="270"/>
    <cellStyle name="xl134" xfId="40"/>
    <cellStyle name="xl134 2" xfId="273"/>
    <cellStyle name="xl135" xfId="41"/>
    <cellStyle name="xl135 2" xfId="279"/>
    <cellStyle name="xl136" xfId="42"/>
    <cellStyle name="xl136 2" xfId="284"/>
    <cellStyle name="xl137" xfId="43"/>
    <cellStyle name="xl137 2" xfId="380"/>
    <cellStyle name="xl138" xfId="44"/>
    <cellStyle name="xl138 2" xfId="285"/>
    <cellStyle name="xl139" xfId="45"/>
    <cellStyle name="xl139 2" xfId="275"/>
    <cellStyle name="xl140" xfId="46"/>
    <cellStyle name="xl140 2" xfId="280"/>
    <cellStyle name="xl141" xfId="47"/>
    <cellStyle name="xl141 2" xfId="282"/>
    <cellStyle name="xl142" xfId="48"/>
    <cellStyle name="xl142 2" xfId="381"/>
    <cellStyle name="xl143" xfId="49"/>
    <cellStyle name="xl143 2" xfId="286"/>
    <cellStyle name="xl144" xfId="50"/>
    <cellStyle name="xl144 2" xfId="382"/>
    <cellStyle name="xl145" xfId="51"/>
    <cellStyle name="xl145 2" xfId="276"/>
    <cellStyle name="xl146" xfId="52"/>
    <cellStyle name="xl146 2" xfId="277"/>
    <cellStyle name="xl147" xfId="53"/>
    <cellStyle name="xl147 2" xfId="287"/>
    <cellStyle name="xl148" xfId="54"/>
    <cellStyle name="xl148 2" xfId="311"/>
    <cellStyle name="xl149" xfId="55"/>
    <cellStyle name="xl149 2" xfId="315"/>
    <cellStyle name="xl150" xfId="56"/>
    <cellStyle name="xl150 2" xfId="319"/>
    <cellStyle name="xl151" xfId="57"/>
    <cellStyle name="xl151 2" xfId="325"/>
    <cellStyle name="xl152" xfId="58"/>
    <cellStyle name="xl152 2" xfId="326"/>
    <cellStyle name="xl153" xfId="59"/>
    <cellStyle name="xl153 2" xfId="327"/>
    <cellStyle name="xl154" xfId="60"/>
    <cellStyle name="xl154 2" xfId="329"/>
    <cellStyle name="xl155" xfId="61"/>
    <cellStyle name="xl155 2" xfId="352"/>
    <cellStyle name="xl156" xfId="62"/>
    <cellStyle name="xl156 2" xfId="353"/>
    <cellStyle name="xl157" xfId="63"/>
    <cellStyle name="xl157 2" xfId="354"/>
    <cellStyle name="xl158" xfId="64"/>
    <cellStyle name="xl158 2" xfId="288"/>
    <cellStyle name="xl159" xfId="65"/>
    <cellStyle name="xl159 2" xfId="293"/>
    <cellStyle name="xl160" xfId="66"/>
    <cellStyle name="xl160 2" xfId="295"/>
    <cellStyle name="xl161" xfId="67"/>
    <cellStyle name="xl161 2" xfId="297"/>
    <cellStyle name="xl162" xfId="68"/>
    <cellStyle name="xl162 2" xfId="302"/>
    <cellStyle name="xl163" xfId="69"/>
    <cellStyle name="xl163 2" xfId="304"/>
    <cellStyle name="xl164" xfId="70"/>
    <cellStyle name="xl164 2" xfId="306"/>
    <cellStyle name="xl165" xfId="71"/>
    <cellStyle name="xl165 2" xfId="307"/>
    <cellStyle name="xl166" xfId="72"/>
    <cellStyle name="xl166 2" xfId="312"/>
    <cellStyle name="xl167" xfId="73"/>
    <cellStyle name="xl167 2" xfId="316"/>
    <cellStyle name="xl168" xfId="74"/>
    <cellStyle name="xl168 2" xfId="320"/>
    <cellStyle name="xl169" xfId="75"/>
    <cellStyle name="xl169 2" xfId="328"/>
    <cellStyle name="xl170" xfId="76"/>
    <cellStyle name="xl170 2" xfId="331"/>
    <cellStyle name="xl171" xfId="77"/>
    <cellStyle name="xl171 2" xfId="335"/>
    <cellStyle name="xl172" xfId="78"/>
    <cellStyle name="xl172 2" xfId="339"/>
    <cellStyle name="xl173" xfId="79"/>
    <cellStyle name="xl173 2" xfId="343"/>
    <cellStyle name="xl174" xfId="80"/>
    <cellStyle name="xl174 2" xfId="294"/>
    <cellStyle name="xl175" xfId="81"/>
    <cellStyle name="xl175 2" xfId="296"/>
    <cellStyle name="xl176" xfId="82"/>
    <cellStyle name="xl176 2" xfId="298"/>
    <cellStyle name="xl177" xfId="83"/>
    <cellStyle name="xl177 2" xfId="303"/>
    <cellStyle name="xl178" xfId="84"/>
    <cellStyle name="xl178 2" xfId="305"/>
    <cellStyle name="xl179" xfId="85"/>
    <cellStyle name="xl179 2" xfId="308"/>
    <cellStyle name="xl180" xfId="86"/>
    <cellStyle name="xl180 2" xfId="313"/>
    <cellStyle name="xl181" xfId="87"/>
    <cellStyle name="xl181 2" xfId="317"/>
    <cellStyle name="xl182" xfId="88"/>
    <cellStyle name="xl182 2" xfId="321"/>
    <cellStyle name="xl183" xfId="89"/>
    <cellStyle name="xl183 2" xfId="323"/>
    <cellStyle name="xl184" xfId="90"/>
    <cellStyle name="xl184 2" xfId="330"/>
    <cellStyle name="xl185" xfId="91"/>
    <cellStyle name="xl185 2" xfId="332"/>
    <cellStyle name="xl186" xfId="92"/>
    <cellStyle name="xl186 2" xfId="333"/>
    <cellStyle name="xl187" xfId="93"/>
    <cellStyle name="xl187 2" xfId="334"/>
    <cellStyle name="xl188" xfId="94"/>
    <cellStyle name="xl188 2" xfId="336"/>
    <cellStyle name="xl189" xfId="95"/>
    <cellStyle name="xl189 2" xfId="337"/>
    <cellStyle name="xl190" xfId="96"/>
    <cellStyle name="xl190 2" xfId="338"/>
    <cellStyle name="xl191" xfId="97"/>
    <cellStyle name="xl191 2" xfId="340"/>
    <cellStyle name="xl192" xfId="98"/>
    <cellStyle name="xl192 2" xfId="341"/>
    <cellStyle name="xl193" xfId="99"/>
    <cellStyle name="xl193 2" xfId="342"/>
    <cellStyle name="xl194" xfId="100"/>
    <cellStyle name="xl194 2" xfId="344"/>
    <cellStyle name="xl195" xfId="101"/>
    <cellStyle name="xl195 2" xfId="345"/>
    <cellStyle name="xl196" xfId="348"/>
    <cellStyle name="xl197" xfId="350"/>
    <cellStyle name="xl198" xfId="351"/>
    <cellStyle name="xl199" xfId="289"/>
    <cellStyle name="xl200" xfId="291"/>
    <cellStyle name="xl201" xfId="299"/>
    <cellStyle name="xl202" xfId="309"/>
    <cellStyle name="xl203" xfId="314"/>
    <cellStyle name="xl204" xfId="318"/>
    <cellStyle name="xl205" xfId="322"/>
    <cellStyle name="xl206" xfId="355"/>
    <cellStyle name="xl207" xfId="292"/>
    <cellStyle name="xl208" xfId="346"/>
    <cellStyle name="xl209" xfId="349"/>
    <cellStyle name="xl21" xfId="102"/>
    <cellStyle name="xl21 2" xfId="361"/>
    <cellStyle name="xl210" xfId="347"/>
    <cellStyle name="xl211" xfId="300"/>
    <cellStyle name="xl212" xfId="290"/>
    <cellStyle name="xl213" xfId="301"/>
    <cellStyle name="xl214" xfId="310"/>
    <cellStyle name="xl215" xfId="324"/>
    <cellStyle name="xl22" xfId="103"/>
    <cellStyle name="xl22 2" xfId="183"/>
    <cellStyle name="xl23" xfId="104"/>
    <cellStyle name="xl23 2" xfId="190"/>
    <cellStyle name="xl24" xfId="105"/>
    <cellStyle name="xl24 2" xfId="194"/>
    <cellStyle name="xl25" xfId="106"/>
    <cellStyle name="xl25 2" xfId="201"/>
    <cellStyle name="xl26" xfId="107"/>
    <cellStyle name="xl26 2" xfId="216"/>
    <cellStyle name="xl27" xfId="108"/>
    <cellStyle name="xl27 2" xfId="188"/>
    <cellStyle name="xl28" xfId="109"/>
    <cellStyle name="xl28 2" xfId="362"/>
    <cellStyle name="xl29" xfId="110"/>
    <cellStyle name="xl29 2" xfId="218"/>
    <cellStyle name="xl30" xfId="111"/>
    <cellStyle name="xl30 2" xfId="220"/>
    <cellStyle name="xl31" xfId="112"/>
    <cellStyle name="xl31 2" xfId="363"/>
    <cellStyle name="xl32" xfId="113"/>
    <cellStyle name="xl32 2" xfId="222"/>
    <cellStyle name="xl33" xfId="114"/>
    <cellStyle name="xl33 2" xfId="228"/>
    <cellStyle name="xl34" xfId="115"/>
    <cellStyle name="xl34 2" xfId="233"/>
    <cellStyle name="xl35" xfId="116"/>
    <cellStyle name="xl35 2" xfId="364"/>
    <cellStyle name="xl36" xfId="117"/>
    <cellStyle name="xl36 2" xfId="184"/>
    <cellStyle name="xl37" xfId="118"/>
    <cellStyle name="xl37 2" xfId="195"/>
    <cellStyle name="xl38" xfId="119"/>
    <cellStyle name="xl38 2" xfId="208"/>
    <cellStyle name="xl39" xfId="120"/>
    <cellStyle name="xl39 2" xfId="210"/>
    <cellStyle name="xl40" xfId="121"/>
    <cellStyle name="xl40 2" xfId="212"/>
    <cellStyle name="xl41" xfId="122"/>
    <cellStyle name="xl41 2" xfId="365"/>
    <cellStyle name="xl42" xfId="123"/>
    <cellStyle name="xl42 2" xfId="223"/>
    <cellStyle name="xl43" xfId="124"/>
    <cellStyle name="xl43 2" xfId="229"/>
    <cellStyle name="xl44" xfId="125"/>
    <cellStyle name="xl44 2" xfId="234"/>
    <cellStyle name="xl45" xfId="126"/>
    <cellStyle name="xl45 2" xfId="366"/>
    <cellStyle name="xl46" xfId="127"/>
    <cellStyle name="xl46 2" xfId="237"/>
    <cellStyle name="xl47" xfId="128"/>
    <cellStyle name="xl47 2" xfId="202"/>
    <cellStyle name="xl48" xfId="129"/>
    <cellStyle name="xl48 2" xfId="213"/>
    <cellStyle name="xl49" xfId="130"/>
    <cellStyle name="xl49 2" xfId="205"/>
    <cellStyle name="xl50" xfId="131"/>
    <cellStyle name="xl50 2" xfId="224"/>
    <cellStyle name="xl51" xfId="132"/>
    <cellStyle name="xl51 2" xfId="230"/>
    <cellStyle name="xl52" xfId="133"/>
    <cellStyle name="xl52 2" xfId="235"/>
    <cellStyle name="xl53" xfId="134"/>
    <cellStyle name="xl53 2" xfId="219"/>
    <cellStyle name="xl54" xfId="135"/>
    <cellStyle name="xl54 2" xfId="221"/>
    <cellStyle name="xl55" xfId="136"/>
    <cellStyle name="xl55 2" xfId="367"/>
    <cellStyle name="xl56" xfId="137"/>
    <cellStyle name="xl56 2" xfId="225"/>
    <cellStyle name="xl57" xfId="138"/>
    <cellStyle name="xl57 2" xfId="238"/>
    <cellStyle name="xl58" xfId="139"/>
    <cellStyle name="xl58 2" xfId="240"/>
    <cellStyle name="xl59" xfId="140"/>
    <cellStyle name="xl59 2" xfId="185"/>
    <cellStyle name="xl60" xfId="141"/>
    <cellStyle name="xl60 2" xfId="191"/>
    <cellStyle name="xl61" xfId="142"/>
    <cellStyle name="xl61 2" xfId="196"/>
    <cellStyle name="xl62" xfId="143"/>
    <cellStyle name="xl62 2" xfId="203"/>
    <cellStyle name="xl63" xfId="144"/>
    <cellStyle name="xl63 2" xfId="186"/>
    <cellStyle name="xl64" xfId="145"/>
    <cellStyle name="xl64 2" xfId="192"/>
    <cellStyle name="xl65" xfId="146"/>
    <cellStyle name="xl65 2" xfId="197"/>
    <cellStyle name="xl66" xfId="147"/>
    <cellStyle name="xl66 2" xfId="204"/>
    <cellStyle name="xl67" xfId="148"/>
    <cellStyle name="xl67 2" xfId="207"/>
    <cellStyle name="xl68" xfId="149"/>
    <cellStyle name="xl68 2" xfId="209"/>
    <cellStyle name="xl69" xfId="150"/>
    <cellStyle name="xl69 2" xfId="211"/>
    <cellStyle name="xl70" xfId="151"/>
    <cellStyle name="xl70 2" xfId="214"/>
    <cellStyle name="xl71" xfId="152"/>
    <cellStyle name="xl71 2" xfId="215"/>
    <cellStyle name="xl72" xfId="153"/>
    <cellStyle name="xl72 2" xfId="217"/>
    <cellStyle name="xl73" xfId="154"/>
    <cellStyle name="xl73 2" xfId="187"/>
    <cellStyle name="xl74" xfId="155"/>
    <cellStyle name="xl74 2" xfId="193"/>
    <cellStyle name="xl75" xfId="156"/>
    <cellStyle name="xl75 2" xfId="198"/>
    <cellStyle name="xl76" xfId="157"/>
    <cellStyle name="xl76 2" xfId="226"/>
    <cellStyle name="xl77" xfId="158"/>
    <cellStyle name="xl77 2" xfId="231"/>
    <cellStyle name="xl78" xfId="159"/>
    <cellStyle name="xl78 2" xfId="368"/>
    <cellStyle name="xl79" xfId="160"/>
    <cellStyle name="xl79 2" xfId="227"/>
    <cellStyle name="xl80" xfId="161"/>
    <cellStyle name="xl80 2" xfId="232"/>
    <cellStyle name="xl81" xfId="162"/>
    <cellStyle name="xl81 2" xfId="369"/>
    <cellStyle name="xl82" xfId="163"/>
    <cellStyle name="xl82 2" xfId="236"/>
    <cellStyle name="xl83" xfId="164"/>
    <cellStyle name="xl83 2" xfId="370"/>
    <cellStyle name="xl84" xfId="165"/>
    <cellStyle name="xl84 2" xfId="239"/>
    <cellStyle name="xl85" xfId="166"/>
    <cellStyle name="xl85 2" xfId="189"/>
    <cellStyle name="xl86" xfId="167"/>
    <cellStyle name="xl86 2" xfId="199"/>
    <cellStyle name="xl87" xfId="168"/>
    <cellStyle name="xl87 2" xfId="206"/>
    <cellStyle name="xl88" xfId="169"/>
    <cellStyle name="xl88 2" xfId="200"/>
    <cellStyle name="xl89" xfId="170"/>
    <cellStyle name="xl89 2" xfId="241"/>
    <cellStyle name="xl90" xfId="171"/>
    <cellStyle name="xl90 2" xfId="245"/>
    <cellStyle name="xl91" xfId="172"/>
    <cellStyle name="xl91 2" xfId="249"/>
    <cellStyle name="xl92" xfId="173"/>
    <cellStyle name="xl92 2" xfId="260"/>
    <cellStyle name="xl93" xfId="174"/>
    <cellStyle name="xl93 2" xfId="262"/>
    <cellStyle name="xl94" xfId="175"/>
    <cellStyle name="xl94 2" xfId="256"/>
    <cellStyle name="xl95" xfId="176"/>
    <cellStyle name="xl95 2" xfId="242"/>
    <cellStyle name="xl96" xfId="177"/>
    <cellStyle name="xl96 2" xfId="254"/>
    <cellStyle name="xl97" xfId="178"/>
    <cellStyle name="xl97 2" xfId="261"/>
    <cellStyle name="xl98" xfId="179"/>
    <cellStyle name="xl98 2" xfId="263"/>
    <cellStyle name="xl99" xfId="180"/>
    <cellStyle name="xl99 2" xfId="371"/>
    <cellStyle name="Обычный" xfId="0" builtinId="0"/>
    <cellStyle name="Процентный" xfId="182" builtinId="5"/>
    <cellStyle name="Финансовый" xfId="181" builtinId="3"/>
  </cellStyles>
  <dxfs count="0"/>
  <tableStyles count="0"/>
  <colors>
    <mruColors>
      <color rgb="FF99FFCC"/>
      <color rgb="FF66FF99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6"/>
  <sheetViews>
    <sheetView tabSelected="1" workbookViewId="0">
      <selection activeCell="R98" sqref="R98"/>
    </sheetView>
  </sheetViews>
  <sheetFormatPr defaultRowHeight="15"/>
  <cols>
    <col min="1" max="1" width="22.7109375" style="176" customWidth="1"/>
    <col min="2" max="2" width="13.85546875" style="177" customWidth="1"/>
    <col min="3" max="3" width="14" style="177" customWidth="1"/>
    <col min="4" max="5" width="9.140625" style="178"/>
    <col min="6" max="6" width="13.42578125" style="179" customWidth="1"/>
    <col min="7" max="7" width="13.28515625" style="179" customWidth="1"/>
    <col min="8" max="9" width="9.140625" style="178"/>
    <col min="10" max="10" width="12.5703125" style="177" customWidth="1"/>
    <col min="11" max="11" width="13.28515625" style="177" customWidth="1"/>
    <col min="12" max="12" width="9.140625" style="178"/>
    <col min="13" max="13" width="9.140625" style="180"/>
    <col min="14" max="16384" width="9.140625" style="181"/>
  </cols>
  <sheetData>
    <row r="2" spans="1:13" ht="15.75">
      <c r="A2" s="320" t="s">
        <v>259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5.75">
      <c r="A3" s="320" t="s">
        <v>260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>
      <c r="B4" s="180"/>
      <c r="C4" s="180"/>
      <c r="D4" s="180"/>
      <c r="E4" s="180"/>
      <c r="F4" s="182"/>
      <c r="G4" s="182"/>
      <c r="H4" s="180"/>
      <c r="I4" s="180"/>
      <c r="J4" s="180"/>
      <c r="K4" s="180"/>
      <c r="L4" s="180"/>
    </row>
    <row r="5" spans="1:13">
      <c r="A5" s="321" t="s">
        <v>261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6" spans="1:13" s="183" customFormat="1" ht="12.75">
      <c r="A6" s="322" t="s">
        <v>262</v>
      </c>
      <c r="B6" s="325" t="s">
        <v>263</v>
      </c>
      <c r="C6" s="326"/>
      <c r="D6" s="326"/>
      <c r="E6" s="327"/>
      <c r="F6" s="325" t="s">
        <v>264</v>
      </c>
      <c r="G6" s="326"/>
      <c r="H6" s="326"/>
      <c r="I6" s="327"/>
      <c r="J6" s="325" t="s">
        <v>265</v>
      </c>
      <c r="K6" s="326"/>
      <c r="L6" s="326"/>
      <c r="M6" s="327"/>
    </row>
    <row r="7" spans="1:13" s="183" customFormat="1" ht="12.75">
      <c r="A7" s="323"/>
      <c r="B7" s="328" t="s">
        <v>266</v>
      </c>
      <c r="C7" s="184" t="s">
        <v>267</v>
      </c>
      <c r="D7" s="185" t="s">
        <v>268</v>
      </c>
      <c r="E7" s="186" t="s">
        <v>269</v>
      </c>
      <c r="F7" s="328" t="s">
        <v>266</v>
      </c>
      <c r="G7" s="184" t="s">
        <v>267</v>
      </c>
      <c r="H7" s="185" t="s">
        <v>268</v>
      </c>
      <c r="I7" s="186" t="s">
        <v>269</v>
      </c>
      <c r="J7" s="328" t="s">
        <v>266</v>
      </c>
      <c r="K7" s="184" t="s">
        <v>267</v>
      </c>
      <c r="L7" s="187" t="s">
        <v>268</v>
      </c>
      <c r="M7" s="186" t="s">
        <v>269</v>
      </c>
    </row>
    <row r="8" spans="1:13" s="183" customFormat="1" ht="12.75">
      <c r="A8" s="323"/>
      <c r="B8" s="329"/>
      <c r="C8" s="318" t="s">
        <v>270</v>
      </c>
      <c r="D8" s="188" t="s">
        <v>271</v>
      </c>
      <c r="E8" s="189" t="s">
        <v>272</v>
      </c>
      <c r="F8" s="329"/>
      <c r="G8" s="318" t="s">
        <v>270</v>
      </c>
      <c r="H8" s="188" t="s">
        <v>271</v>
      </c>
      <c r="I8" s="189" t="s">
        <v>272</v>
      </c>
      <c r="J8" s="329"/>
      <c r="K8" s="318" t="s">
        <v>270</v>
      </c>
      <c r="L8" s="190" t="s">
        <v>271</v>
      </c>
      <c r="M8" s="189" t="s">
        <v>272</v>
      </c>
    </row>
    <row r="9" spans="1:13" s="183" customFormat="1" ht="12.75">
      <c r="A9" s="324"/>
      <c r="B9" s="330"/>
      <c r="C9" s="319"/>
      <c r="D9" s="188" t="s">
        <v>273</v>
      </c>
      <c r="E9" s="191" t="s">
        <v>274</v>
      </c>
      <c r="F9" s="330"/>
      <c r="G9" s="319"/>
      <c r="H9" s="188" t="s">
        <v>273</v>
      </c>
      <c r="I9" s="191" t="s">
        <v>274</v>
      </c>
      <c r="J9" s="330"/>
      <c r="K9" s="319"/>
      <c r="L9" s="192" t="s">
        <v>273</v>
      </c>
      <c r="M9" s="191" t="s">
        <v>274</v>
      </c>
    </row>
    <row r="10" spans="1:13" s="197" customFormat="1" ht="11.25">
      <c r="A10" s="193">
        <v>1</v>
      </c>
      <c r="B10" s="194">
        <v>2</v>
      </c>
      <c r="C10" s="195">
        <v>3</v>
      </c>
      <c r="D10" s="195">
        <v>4</v>
      </c>
      <c r="E10" s="195">
        <v>5</v>
      </c>
      <c r="F10" s="196">
        <v>6</v>
      </c>
      <c r="G10" s="196">
        <v>7</v>
      </c>
      <c r="H10" s="196">
        <v>8</v>
      </c>
      <c r="I10" s="196">
        <v>9</v>
      </c>
      <c r="J10" s="196">
        <v>10</v>
      </c>
      <c r="K10" s="196">
        <v>11</v>
      </c>
      <c r="L10" s="196">
        <v>12</v>
      </c>
      <c r="M10" s="196">
        <v>13</v>
      </c>
    </row>
    <row r="11" spans="1:13" s="197" customFormat="1" ht="15.75">
      <c r="A11" s="198" t="s">
        <v>275</v>
      </c>
      <c r="B11" s="199">
        <f>B14+B16+B17+B22+B25+B26</f>
        <v>658812.89999999991</v>
      </c>
      <c r="C11" s="199">
        <f>C14+C16+C17+C22+C25+C26</f>
        <v>593119.91999999993</v>
      </c>
      <c r="D11" s="200">
        <f>C11/B11*100</f>
        <v>90.028583229016917</v>
      </c>
      <c r="E11" s="200">
        <f>C11/C13*100</f>
        <v>86.731939508236749</v>
      </c>
      <c r="F11" s="199">
        <f>F14+F16+F17+F22+F25+F26</f>
        <v>445362.9</v>
      </c>
      <c r="G11" s="199">
        <f>G14+G16+G17+G22+G25+G26</f>
        <v>400136.79</v>
      </c>
      <c r="H11" s="200">
        <f>G11/F11*100</f>
        <v>89.845110582852755</v>
      </c>
      <c r="I11" s="200">
        <f>G11/G13*100</f>
        <v>85.04243777933425</v>
      </c>
      <c r="J11" s="199">
        <f>J14+J16+J17+J22+J25+J26</f>
        <v>213449.99999999997</v>
      </c>
      <c r="K11" s="199">
        <f>K14+K16+K17+K22+K25+K26</f>
        <v>192983.13</v>
      </c>
      <c r="L11" s="200">
        <f t="shared" ref="L11:L18" si="0">K11/J11*100</f>
        <v>90.411398453970506</v>
      </c>
      <c r="M11" s="200">
        <f>K11/K13*100</f>
        <v>90.454712467375458</v>
      </c>
    </row>
    <row r="12" spans="1:13" s="197" customFormat="1" ht="31.5">
      <c r="A12" s="198" t="s">
        <v>276</v>
      </c>
      <c r="B12" s="199">
        <f>B27+B28+B35+B38+B39+B40</f>
        <v>98328.189999999988</v>
      </c>
      <c r="C12" s="199">
        <f>C27+C28+C35+C38+C39+C40</f>
        <v>90734.174999999988</v>
      </c>
      <c r="D12" s="200">
        <f>C12/B12*100</f>
        <v>92.276868922330408</v>
      </c>
      <c r="E12" s="200">
        <f>C12/C13*100</f>
        <v>13.268060491763228</v>
      </c>
      <c r="F12" s="199">
        <f>F27+F28+F35+F38+F39+F40</f>
        <v>78104.169999999984</v>
      </c>
      <c r="G12" s="199">
        <f>G27+G28+G35+G38+G39+G40</f>
        <v>70377.462</v>
      </c>
      <c r="H12" s="200">
        <f>G12/F12*100</f>
        <v>90.107176095719367</v>
      </c>
      <c r="I12" s="200">
        <f>G12/G13*100</f>
        <v>14.957562220665741</v>
      </c>
      <c r="J12" s="199">
        <f>J27+J28+J35+J38+J39+J40</f>
        <v>20232.420000000002</v>
      </c>
      <c r="K12" s="199">
        <f>K27+K28+K35+K38+K39+K40</f>
        <v>20364.659999999996</v>
      </c>
      <c r="L12" s="200">
        <f t="shared" si="0"/>
        <v>100.65360446254078</v>
      </c>
      <c r="M12" s="200">
        <f>K12/K13*100</f>
        <v>9.5452875326245454</v>
      </c>
    </row>
    <row r="13" spans="1:13" s="204" customFormat="1" ht="31.5">
      <c r="A13" s="201" t="s">
        <v>277</v>
      </c>
      <c r="B13" s="202">
        <f>B14+B16+B17+B22+B25+B26+B27+B28+B35+B38+B39+B40</f>
        <v>757141.08999999985</v>
      </c>
      <c r="C13" s="202">
        <f>C14+C16+C17+C22+C25+C26+C27+C28+C35+C38+C39+C40</f>
        <v>683854.09500000009</v>
      </c>
      <c r="D13" s="202">
        <f t="shared" ref="D13:D76" si="1">C13/B13*100</f>
        <v>90.32056297459701</v>
      </c>
      <c r="E13" s="202">
        <f>C13/C84*100</f>
        <v>32.433524028760132</v>
      </c>
      <c r="F13" s="202">
        <f>F14+F17+F22+F25+F26+F27+F28+F35+F38+F39+F40+F16</f>
        <v>523467.07</v>
      </c>
      <c r="G13" s="202">
        <f>G14+G17+G22+G25+G26+G27+G28+G35+G38+G39+G40+G16</f>
        <v>470514.25199999998</v>
      </c>
      <c r="H13" s="202">
        <f>G13/F13*100</f>
        <v>89.884212200778919</v>
      </c>
      <c r="I13" s="202">
        <f>G13/G84*100</f>
        <v>27.448744264900814</v>
      </c>
      <c r="J13" s="202">
        <f>J14+J16+J17+J22+J25+J26+J27+J28+J35+J38+J39+J40</f>
        <v>233682.41999999995</v>
      </c>
      <c r="K13" s="202">
        <f>K14+K16+K17+K22+K25+K26+K27+K28+K35+K38+K39+K40</f>
        <v>213347.79</v>
      </c>
      <c r="L13" s="202">
        <f t="shared" si="0"/>
        <v>91.298177244141883</v>
      </c>
      <c r="M13" s="203">
        <f>K13/K84*100</f>
        <v>41.530737419606368</v>
      </c>
    </row>
    <row r="14" spans="1:13" s="180" customFormat="1" ht="28.5">
      <c r="A14" s="205" t="s">
        <v>278</v>
      </c>
      <c r="B14" s="206">
        <f t="shared" ref="B14:C35" si="2">F14+J14</f>
        <v>477073.41</v>
      </c>
      <c r="C14" s="206">
        <f t="shared" si="2"/>
        <v>432824.67</v>
      </c>
      <c r="D14" s="206">
        <f t="shared" si="1"/>
        <v>90.724962013707696</v>
      </c>
      <c r="E14" s="206">
        <f>C14/C13*100</f>
        <v>63.29196142343784</v>
      </c>
      <c r="F14" s="206">
        <f>SUM(F15:F15)</f>
        <v>372485.6</v>
      </c>
      <c r="G14" s="206">
        <f>SUM(G15:G15)</f>
        <v>335490.46999999997</v>
      </c>
      <c r="H14" s="206">
        <f t="shared" ref="H14:H20" si="3">G14/F14*100</f>
        <v>90.068037529504494</v>
      </c>
      <c r="I14" s="206">
        <f>G14/G13*100</f>
        <v>71.302934730232153</v>
      </c>
      <c r="J14" s="206">
        <f>SUM(J15:J15)</f>
        <v>104587.81</v>
      </c>
      <c r="K14" s="206">
        <f>SUM(K15:K15)</f>
        <v>97334.2</v>
      </c>
      <c r="L14" s="206">
        <f t="shared" si="0"/>
        <v>93.064574160220019</v>
      </c>
      <c r="M14" s="206">
        <f>K14/K13*100</f>
        <v>45.622314625335463</v>
      </c>
    </row>
    <row r="15" spans="1:13" ht="30">
      <c r="A15" s="207" t="s">
        <v>279</v>
      </c>
      <c r="B15" s="208">
        <f>F15+J15</f>
        <v>477073.41</v>
      </c>
      <c r="C15" s="208">
        <f>G15+K15</f>
        <v>432824.67</v>
      </c>
      <c r="D15" s="208">
        <f t="shared" si="1"/>
        <v>90.724962013707696</v>
      </c>
      <c r="E15" s="208">
        <f>C15/C13*100</f>
        <v>63.29196142343784</v>
      </c>
      <c r="F15" s="208">
        <v>372485.6</v>
      </c>
      <c r="G15" s="209">
        <v>335490.46999999997</v>
      </c>
      <c r="H15" s="209">
        <f t="shared" si="3"/>
        <v>90.068037529504494</v>
      </c>
      <c r="I15" s="208">
        <f>G15/G13*100</f>
        <v>71.302934730232153</v>
      </c>
      <c r="J15" s="209">
        <v>104587.81</v>
      </c>
      <c r="K15" s="208">
        <v>97334.2</v>
      </c>
      <c r="L15" s="209">
        <f t="shared" si="0"/>
        <v>93.064574160220019</v>
      </c>
      <c r="M15" s="208">
        <f>K15/K13*100</f>
        <v>45.622314625335463</v>
      </c>
    </row>
    <row r="16" spans="1:13" s="212" customFormat="1" ht="28.5">
      <c r="A16" s="210" t="s">
        <v>280</v>
      </c>
      <c r="B16" s="206">
        <f t="shared" si="2"/>
        <v>50619.99</v>
      </c>
      <c r="C16" s="206">
        <f t="shared" si="2"/>
        <v>49752.98</v>
      </c>
      <c r="D16" s="211">
        <f t="shared" si="1"/>
        <v>98.287218152354455</v>
      </c>
      <c r="E16" s="211">
        <f>C16/C13*100</f>
        <v>7.2753794067724336</v>
      </c>
      <c r="F16" s="211">
        <v>1998.9</v>
      </c>
      <c r="G16" s="211">
        <v>1964.69</v>
      </c>
      <c r="H16" s="206">
        <f>G16/F16*100</f>
        <v>98.288558707289013</v>
      </c>
      <c r="I16" s="206">
        <f>G16/G13*100</f>
        <v>0.41756227184378686</v>
      </c>
      <c r="J16" s="211">
        <v>48621.09</v>
      </c>
      <c r="K16" s="211">
        <v>47788.29</v>
      </c>
      <c r="L16" s="211">
        <f t="shared" si="0"/>
        <v>98.287163039742637</v>
      </c>
      <c r="M16" s="211">
        <f>K16/K13*100</f>
        <v>22.399243038795948</v>
      </c>
    </row>
    <row r="17" spans="1:14" ht="28.5">
      <c r="A17" s="213" t="s">
        <v>281</v>
      </c>
      <c r="B17" s="206">
        <f>F17+J17</f>
        <v>61462.200000000004</v>
      </c>
      <c r="C17" s="206">
        <f t="shared" si="2"/>
        <v>54372.780000000006</v>
      </c>
      <c r="D17" s="206">
        <f t="shared" si="1"/>
        <v>88.465398244774846</v>
      </c>
      <c r="E17" s="206">
        <f>C17/C13*100</f>
        <v>7.9509328667542745</v>
      </c>
      <c r="F17" s="206">
        <f>SUM(F18:F21)</f>
        <v>61136.200000000004</v>
      </c>
      <c r="G17" s="206">
        <f>SUM(G18:G21)</f>
        <v>54072.130000000005</v>
      </c>
      <c r="H17" s="206">
        <f>G17/F17*100</f>
        <v>88.445356433667783</v>
      </c>
      <c r="I17" s="206">
        <f>G17/G13*100</f>
        <v>11.49213435515658</v>
      </c>
      <c r="J17" s="214">
        <f>SUM(J18:J20)</f>
        <v>326</v>
      </c>
      <c r="K17" s="215">
        <f>SUM(K18:K20)</f>
        <v>300.64999999999998</v>
      </c>
      <c r="L17" s="215">
        <f t="shared" si="0"/>
        <v>92.223926380368098</v>
      </c>
      <c r="M17" s="215">
        <f>K17/K13*100</f>
        <v>0.14092013795877614</v>
      </c>
    </row>
    <row r="18" spans="1:14" ht="45">
      <c r="A18" s="207" t="s">
        <v>282</v>
      </c>
      <c r="B18" s="208">
        <f>F18+J18</f>
        <v>623</v>
      </c>
      <c r="C18" s="216">
        <f t="shared" si="2"/>
        <v>601.29999999999995</v>
      </c>
      <c r="D18" s="216">
        <f t="shared" si="1"/>
        <v>96.516853932584269</v>
      </c>
      <c r="E18" s="216">
        <f>C18/C13*100</f>
        <v>8.7928112794294216E-2</v>
      </c>
      <c r="F18" s="208">
        <v>297</v>
      </c>
      <c r="G18" s="217">
        <v>300.64999999999998</v>
      </c>
      <c r="H18" s="218">
        <f t="shared" si="3"/>
        <v>101.22895622895622</v>
      </c>
      <c r="I18" s="216">
        <f>G18/G13*100</f>
        <v>6.3898170718960492E-2</v>
      </c>
      <c r="J18" s="219">
        <v>326</v>
      </c>
      <c r="K18" s="216">
        <v>300.64999999999998</v>
      </c>
      <c r="L18" s="220">
        <f t="shared" si="0"/>
        <v>92.223926380368098</v>
      </c>
      <c r="M18" s="216">
        <f>K18/K13*100</f>
        <v>0.14092013795877614</v>
      </c>
    </row>
    <row r="19" spans="1:14">
      <c r="A19" s="207" t="s">
        <v>283</v>
      </c>
      <c r="B19" s="208">
        <f>F19+J19</f>
        <v>25177.3</v>
      </c>
      <c r="C19" s="221">
        <f>G19+K19</f>
        <v>23499.86</v>
      </c>
      <c r="D19" s="208">
        <f>C19/B19*100</f>
        <v>93.337490517251652</v>
      </c>
      <c r="E19" s="216">
        <f>C19/C13*100</f>
        <v>3.4363850669052431</v>
      </c>
      <c r="F19" s="208">
        <v>25177.3</v>
      </c>
      <c r="G19" s="217">
        <v>23499.86</v>
      </c>
      <c r="H19" s="219">
        <f>G19/F19*100</f>
        <v>93.337490517251652</v>
      </c>
      <c r="I19" s="216">
        <f>G19/G13*100</f>
        <v>4.9945054586784341</v>
      </c>
      <c r="J19" s="219"/>
      <c r="K19" s="219"/>
      <c r="L19" s="219"/>
      <c r="M19" s="216"/>
    </row>
    <row r="20" spans="1:14" ht="30">
      <c r="A20" s="207" t="s">
        <v>284</v>
      </c>
      <c r="B20" s="208">
        <f t="shared" si="2"/>
        <v>35599.300000000003</v>
      </c>
      <c r="C20" s="208">
        <f t="shared" si="2"/>
        <v>30215.43</v>
      </c>
      <c r="D20" s="208">
        <f t="shared" si="1"/>
        <v>84.876472290185475</v>
      </c>
      <c r="E20" s="208">
        <f>C20/C13*100</f>
        <v>4.4184030220656929</v>
      </c>
      <c r="F20" s="208">
        <v>35599.300000000003</v>
      </c>
      <c r="G20" s="218">
        <v>30215.43</v>
      </c>
      <c r="H20" s="209">
        <f t="shared" si="3"/>
        <v>84.876472290185475</v>
      </c>
      <c r="I20" s="208">
        <f>G20/G13*100</f>
        <v>6.4217884732639297</v>
      </c>
      <c r="J20" s="209"/>
      <c r="K20" s="209"/>
      <c r="L20" s="222"/>
      <c r="M20" s="223"/>
    </row>
    <row r="21" spans="1:14" ht="60">
      <c r="A21" s="207" t="s">
        <v>285</v>
      </c>
      <c r="B21" s="208">
        <f>F21+J21</f>
        <v>62.6</v>
      </c>
      <c r="C21" s="208">
        <f>G21+K21</f>
        <v>56.19</v>
      </c>
      <c r="D21" s="208">
        <f>C21/B21*100</f>
        <v>89.760383386581466</v>
      </c>
      <c r="E21" s="208">
        <f>C21/C13*100</f>
        <v>8.2166649890427264E-3</v>
      </c>
      <c r="F21" s="208">
        <v>62.6</v>
      </c>
      <c r="G21" s="218">
        <v>56.19</v>
      </c>
      <c r="H21" s="209">
        <f>G21/F21*100</f>
        <v>89.760383386581466</v>
      </c>
      <c r="I21" s="208">
        <f>G21/G13*100</f>
        <v>1.1942252495254916E-2</v>
      </c>
      <c r="J21" s="209"/>
      <c r="K21" s="209"/>
      <c r="L21" s="222"/>
      <c r="M21" s="223"/>
    </row>
    <row r="22" spans="1:14" ht="28.5">
      <c r="A22" s="213" t="s">
        <v>286</v>
      </c>
      <c r="B22" s="206">
        <f>F22+J22</f>
        <v>59549.7</v>
      </c>
      <c r="C22" s="206">
        <f>G22+K22</f>
        <v>47303.490000000005</v>
      </c>
      <c r="D22" s="206">
        <f t="shared" si="1"/>
        <v>79.435312016685231</v>
      </c>
      <c r="E22" s="206">
        <f>C22/C13*100</f>
        <v>6.9171904278792091</v>
      </c>
      <c r="F22" s="206">
        <f>F23+F24</f>
        <v>0</v>
      </c>
      <c r="G22" s="206">
        <f>G23+G24</f>
        <v>0</v>
      </c>
      <c r="H22" s="206"/>
      <c r="I22" s="206">
        <f>G22/G13*100</f>
        <v>0</v>
      </c>
      <c r="J22" s="206">
        <f>J23+J24</f>
        <v>59549.7</v>
      </c>
      <c r="K22" s="211">
        <f>K23+K24</f>
        <v>47303.490000000005</v>
      </c>
      <c r="L22" s="211">
        <f t="shared" ref="L22:L42" si="4">K22/J22*100</f>
        <v>79.435312016685231</v>
      </c>
      <c r="M22" s="206">
        <f>K22/K13*100</f>
        <v>22.172008437490732</v>
      </c>
      <c r="N22" s="180"/>
    </row>
    <row r="23" spans="1:14">
      <c r="A23" s="207" t="s">
        <v>287</v>
      </c>
      <c r="B23" s="208">
        <f t="shared" si="2"/>
        <v>46533.5</v>
      </c>
      <c r="C23" s="208">
        <f t="shared" si="2"/>
        <v>33603.300000000003</v>
      </c>
      <c r="D23" s="224">
        <f t="shared" si="1"/>
        <v>72.213136772432776</v>
      </c>
      <c r="E23" s="208">
        <f>C23/C13*100</f>
        <v>4.9138113298860917</v>
      </c>
      <c r="F23" s="209">
        <v>0</v>
      </c>
      <c r="G23" s="222"/>
      <c r="H23" s="209"/>
      <c r="I23" s="208"/>
      <c r="J23" s="209">
        <v>46533.5</v>
      </c>
      <c r="K23" s="208">
        <v>33603.300000000003</v>
      </c>
      <c r="L23" s="209">
        <f t="shared" si="4"/>
        <v>72.213136772432776</v>
      </c>
      <c r="M23" s="208">
        <f>K23/K13*100</f>
        <v>15.750479533910337</v>
      </c>
      <c r="N23" s="180"/>
    </row>
    <row r="24" spans="1:14" ht="30">
      <c r="A24" s="207" t="s">
        <v>288</v>
      </c>
      <c r="B24" s="208">
        <f t="shared" si="2"/>
        <v>13016.2</v>
      </c>
      <c r="C24" s="208">
        <f t="shared" si="2"/>
        <v>13700.19</v>
      </c>
      <c r="D24" s="224">
        <f t="shared" si="1"/>
        <v>105.25491310828046</v>
      </c>
      <c r="E24" s="208">
        <f>C24/C13*100</f>
        <v>2.0033790979931179</v>
      </c>
      <c r="F24" s="209">
        <v>0</v>
      </c>
      <c r="G24" s="222"/>
      <c r="H24" s="209"/>
      <c r="I24" s="208"/>
      <c r="J24" s="209">
        <v>13016.2</v>
      </c>
      <c r="K24" s="208">
        <v>13700.19</v>
      </c>
      <c r="L24" s="209">
        <f t="shared" si="4"/>
        <v>105.25491310828046</v>
      </c>
      <c r="M24" s="208">
        <f>K24/K13*100</f>
        <v>6.421528903580394</v>
      </c>
      <c r="N24" s="180"/>
    </row>
    <row r="25" spans="1:14" ht="28.5">
      <c r="A25" s="213" t="s">
        <v>289</v>
      </c>
      <c r="B25" s="206">
        <f t="shared" si="2"/>
        <v>10107.6</v>
      </c>
      <c r="C25" s="211">
        <f t="shared" si="2"/>
        <v>8865.7999999999993</v>
      </c>
      <c r="D25" s="225">
        <f t="shared" si="1"/>
        <v>87.71419525901301</v>
      </c>
      <c r="E25" s="206">
        <f>C25/C13*100</f>
        <v>1.2964461373884144</v>
      </c>
      <c r="F25" s="206">
        <v>9742.2000000000007</v>
      </c>
      <c r="G25" s="206">
        <v>8609.2999999999993</v>
      </c>
      <c r="H25" s="206">
        <f t="shared" ref="H25:H34" si="5">G25/F25*100</f>
        <v>88.371209788343492</v>
      </c>
      <c r="I25" s="206">
        <f>G25/G13*100</f>
        <v>1.8297639154190808</v>
      </c>
      <c r="J25" s="206">
        <v>365.4</v>
      </c>
      <c r="K25" s="206">
        <v>256.5</v>
      </c>
      <c r="L25" s="206">
        <f t="shared" si="4"/>
        <v>70.197044334975374</v>
      </c>
      <c r="M25" s="206">
        <f>K25/K13*100</f>
        <v>0.1202262277945321</v>
      </c>
    </row>
    <row r="26" spans="1:14" ht="85.5">
      <c r="A26" s="213" t="s">
        <v>290</v>
      </c>
      <c r="B26" s="206">
        <f t="shared" si="2"/>
        <v>0</v>
      </c>
      <c r="C26" s="214">
        <f t="shared" si="2"/>
        <v>0.2</v>
      </c>
      <c r="D26" s="225" t="e">
        <f>C26/B26*100</f>
        <v>#DIV/0!</v>
      </c>
      <c r="E26" s="206">
        <f>C26/C13*100</f>
        <v>2.9246004588157068E-5</v>
      </c>
      <c r="F26" s="214">
        <v>0</v>
      </c>
      <c r="G26" s="226">
        <v>0.2</v>
      </c>
      <c r="H26" s="206" t="e">
        <f>G26/F26*100</f>
        <v>#DIV/0!</v>
      </c>
      <c r="I26" s="206">
        <f>G26/G13*100</f>
        <v>4.2506682666862136E-5</v>
      </c>
      <c r="J26" s="206">
        <v>0</v>
      </c>
      <c r="K26" s="206">
        <v>0</v>
      </c>
      <c r="L26" s="206" t="e">
        <f t="shared" si="4"/>
        <v>#DIV/0!</v>
      </c>
      <c r="M26" s="206">
        <f>K26/K13*100</f>
        <v>0</v>
      </c>
    </row>
    <row r="27" spans="1:14" ht="57">
      <c r="A27" s="213" t="s">
        <v>291</v>
      </c>
      <c r="B27" s="206">
        <f t="shared" si="2"/>
        <v>57548.59</v>
      </c>
      <c r="C27" s="211">
        <f t="shared" si="2"/>
        <v>49148.68</v>
      </c>
      <c r="D27" s="225">
        <f t="shared" si="1"/>
        <v>85.403795297156719</v>
      </c>
      <c r="E27" s="206">
        <f>C27/C13*100</f>
        <v>7.1870126039093165</v>
      </c>
      <c r="F27" s="206">
        <v>56069.09</v>
      </c>
      <c r="G27" s="206">
        <v>47698.74</v>
      </c>
      <c r="H27" s="206">
        <f t="shared" si="5"/>
        <v>85.071364632456138</v>
      </c>
      <c r="I27" s="206">
        <f>G27/G13*100</f>
        <v>10.137576023945817</v>
      </c>
      <c r="J27" s="206">
        <v>1479.5</v>
      </c>
      <c r="K27" s="206">
        <v>1449.94</v>
      </c>
      <c r="L27" s="206">
        <f>K27/J27*100</f>
        <v>98.002027712064887</v>
      </c>
      <c r="M27" s="206">
        <f>K27/K13*100</f>
        <v>0.6796133205785726</v>
      </c>
    </row>
    <row r="28" spans="1:14" ht="85.5">
      <c r="A28" s="213" t="s">
        <v>292</v>
      </c>
      <c r="B28" s="206">
        <f>SUM(B29:B34)</f>
        <v>29802.600000000002</v>
      </c>
      <c r="C28" s="206">
        <f>SUM(C29:C34)</f>
        <v>30332.834999999999</v>
      </c>
      <c r="D28" s="225">
        <f t="shared" si="1"/>
        <v>101.77915685208671</v>
      </c>
      <c r="E28" s="206">
        <f>C28/C13*100</f>
        <v>4.435571157909056</v>
      </c>
      <c r="F28" s="206">
        <f>SUM(F29:F34)</f>
        <v>14898.970000000001</v>
      </c>
      <c r="G28" s="206">
        <f>SUM(G29:G34)</f>
        <v>15607.041999999999</v>
      </c>
      <c r="H28" s="206">
        <f>G28/F28*100</f>
        <v>104.75248960163017</v>
      </c>
      <c r="I28" s="206">
        <f>G28/G13*100</f>
        <v>3.3170179083119464</v>
      </c>
      <c r="J28" s="206">
        <f>SUM(J29:J34)</f>
        <v>14912.029999999999</v>
      </c>
      <c r="K28" s="206">
        <f>SUM(K29:K34)</f>
        <v>14733.74</v>
      </c>
      <c r="L28" s="206">
        <f>K28/J28*100</f>
        <v>98.804388134948766</v>
      </c>
      <c r="M28" s="206">
        <f>K28/K13*100</f>
        <v>6.9059726374479906</v>
      </c>
    </row>
    <row r="29" spans="1:14" s="230" customFormat="1" ht="45">
      <c r="A29" s="227" t="s">
        <v>293</v>
      </c>
      <c r="B29" s="208">
        <f>F29+J29-8.4</f>
        <v>-3.0000000000001137E-2</v>
      </c>
      <c r="C29" s="208">
        <f>G29+K29-7.947</f>
        <v>0</v>
      </c>
      <c r="D29" s="208">
        <f t="shared" si="1"/>
        <v>0</v>
      </c>
      <c r="E29" s="208">
        <f>C29/C12*100</f>
        <v>0</v>
      </c>
      <c r="F29" s="208">
        <v>8.3699999999999992</v>
      </c>
      <c r="G29" s="208">
        <v>7.9470000000000001</v>
      </c>
      <c r="H29" s="209">
        <f>G29/F29*100</f>
        <v>94.946236559139791</v>
      </c>
      <c r="I29" s="208">
        <f>G29/G13*100</f>
        <v>1.6890030357677667E-3</v>
      </c>
      <c r="J29" s="228"/>
      <c r="K29" s="228"/>
      <c r="L29" s="229"/>
      <c r="M29" s="229"/>
    </row>
    <row r="30" spans="1:14" ht="30">
      <c r="A30" s="207" t="s">
        <v>294</v>
      </c>
      <c r="B30" s="208">
        <f t="shared" si="2"/>
        <v>24364.9</v>
      </c>
      <c r="C30" s="208">
        <f t="shared" si="2"/>
        <v>24886.224999999999</v>
      </c>
      <c r="D30" s="208">
        <f t="shared" si="1"/>
        <v>102.13965581635878</v>
      </c>
      <c r="E30" s="208">
        <f>C30/C13*100</f>
        <v>3.6391132526595449</v>
      </c>
      <c r="F30" s="208">
        <v>13928.6</v>
      </c>
      <c r="G30" s="209">
        <v>14593.945</v>
      </c>
      <c r="H30" s="209">
        <f t="shared" si="5"/>
        <v>104.77682609881825</v>
      </c>
      <c r="I30" s="208">
        <f>G30/G13*100</f>
        <v>3.1017009448631963</v>
      </c>
      <c r="J30" s="209">
        <v>10436.299999999999</v>
      </c>
      <c r="K30" s="208">
        <v>10292.280000000001</v>
      </c>
      <c r="L30" s="209">
        <f t="shared" si="4"/>
        <v>98.620009007023583</v>
      </c>
      <c r="M30" s="208">
        <f>K30/K13*100</f>
        <v>4.8241793364721524</v>
      </c>
    </row>
    <row r="31" spans="1:14" ht="75">
      <c r="A31" s="207" t="s">
        <v>295</v>
      </c>
      <c r="B31" s="208">
        <f t="shared" si="2"/>
        <v>367.1</v>
      </c>
      <c r="C31" s="208">
        <f t="shared" si="2"/>
        <v>315.96999999999997</v>
      </c>
      <c r="D31" s="208">
        <f t="shared" si="1"/>
        <v>86.071915009534166</v>
      </c>
      <c r="E31" s="208">
        <f>C31/C13*100</f>
        <v>4.620430034859993E-2</v>
      </c>
      <c r="F31" s="209">
        <v>22</v>
      </c>
      <c r="G31" s="208">
        <v>18.329999999999998</v>
      </c>
      <c r="H31" s="209">
        <f t="shared" si="5"/>
        <v>83.318181818181813</v>
      </c>
      <c r="I31" s="208">
        <f>G31/G13*100</f>
        <v>3.8957374664179137E-3</v>
      </c>
      <c r="J31" s="208">
        <v>345.1</v>
      </c>
      <c r="K31" s="216">
        <v>297.64</v>
      </c>
      <c r="L31" s="220">
        <f t="shared" si="4"/>
        <v>86.247464503042579</v>
      </c>
      <c r="M31" s="216">
        <f>K31/K13*100</f>
        <v>0.13950929606535881</v>
      </c>
    </row>
    <row r="32" spans="1:14" ht="60">
      <c r="A32" s="207" t="s">
        <v>296</v>
      </c>
      <c r="B32" s="208">
        <f>F32+J32</f>
        <v>3104.2</v>
      </c>
      <c r="C32" s="208">
        <f>G32+K32</f>
        <v>3121.39</v>
      </c>
      <c r="D32" s="208">
        <f>C32/B32*100</f>
        <v>100.55376586560145</v>
      </c>
      <c r="E32" s="208">
        <f>C32/C13*100</f>
        <v>0.45644093130713786</v>
      </c>
      <c r="F32" s="222"/>
      <c r="G32" s="223"/>
      <c r="H32" s="209"/>
      <c r="I32" s="208"/>
      <c r="J32" s="208">
        <v>3104.2</v>
      </c>
      <c r="K32" s="208">
        <v>3121.39</v>
      </c>
      <c r="L32" s="220">
        <f t="shared" si="4"/>
        <v>100.55376586560145</v>
      </c>
      <c r="M32" s="216">
        <f>K32/K13*100</f>
        <v>1.4630524178384972</v>
      </c>
    </row>
    <row r="33" spans="1:16" ht="45">
      <c r="A33" s="207" t="s">
        <v>297</v>
      </c>
      <c r="B33" s="208">
        <f t="shared" si="2"/>
        <v>92.93</v>
      </c>
      <c r="C33" s="208">
        <f t="shared" si="2"/>
        <v>92.93</v>
      </c>
      <c r="D33" s="208">
        <f t="shared" si="1"/>
        <v>100</v>
      </c>
      <c r="E33" s="208">
        <f>C33/C13*100</f>
        <v>1.358915603188718E-2</v>
      </c>
      <c r="F33" s="222"/>
      <c r="G33" s="222"/>
      <c r="H33" s="209"/>
      <c r="I33" s="208"/>
      <c r="J33" s="209">
        <v>92.93</v>
      </c>
      <c r="K33" s="209">
        <v>92.93</v>
      </c>
      <c r="L33" s="209">
        <f t="shared" si="4"/>
        <v>100</v>
      </c>
      <c r="M33" s="208">
        <f>K33/K13*100</f>
        <v>4.3557985765870839E-2</v>
      </c>
    </row>
    <row r="34" spans="1:16" ht="45">
      <c r="A34" s="207" t="s">
        <v>298</v>
      </c>
      <c r="B34" s="208">
        <f t="shared" si="2"/>
        <v>1873.5</v>
      </c>
      <c r="C34" s="208">
        <f t="shared" si="2"/>
        <v>1916.3200000000002</v>
      </c>
      <c r="D34" s="208">
        <f t="shared" si="1"/>
        <v>102.28556178275956</v>
      </c>
      <c r="E34" s="208">
        <f>C34/C13*100</f>
        <v>0.28022351756188579</v>
      </c>
      <c r="F34" s="231">
        <v>940</v>
      </c>
      <c r="G34" s="231">
        <v>986.82</v>
      </c>
      <c r="H34" s="209">
        <f t="shared" si="5"/>
        <v>104.98085106382979</v>
      </c>
      <c r="I34" s="208">
        <f>G34/G13*100</f>
        <v>0.20973222294656443</v>
      </c>
      <c r="J34" s="209">
        <v>933.5</v>
      </c>
      <c r="K34" s="209">
        <v>929.5</v>
      </c>
      <c r="L34" s="209">
        <f t="shared" si="4"/>
        <v>99.57150508837708</v>
      </c>
      <c r="M34" s="208">
        <f>K34/K13*100</f>
        <v>0.43567360130611144</v>
      </c>
    </row>
    <row r="35" spans="1:16" ht="57">
      <c r="A35" s="213" t="s">
        <v>299</v>
      </c>
      <c r="B35" s="206">
        <f t="shared" si="2"/>
        <v>4290.37</v>
      </c>
      <c r="C35" s="206">
        <f t="shared" si="2"/>
        <v>4991.79</v>
      </c>
      <c r="D35" s="206">
        <f t="shared" si="1"/>
        <v>116.34870652181513</v>
      </c>
      <c r="E35" s="206">
        <f>C35/C13*100</f>
        <v>0.72994956621558282</v>
      </c>
      <c r="F35" s="206">
        <f>F36+F37</f>
        <v>1399.51</v>
      </c>
      <c r="G35" s="206">
        <f>G36+G37</f>
        <v>1826.42</v>
      </c>
      <c r="H35" s="206">
        <f>G35/F35*100</f>
        <v>130.50424791534181</v>
      </c>
      <c r="I35" s="206">
        <f>G35/G13*100</f>
        <v>0.38817527678205166</v>
      </c>
      <c r="J35" s="206">
        <f>J36+J37</f>
        <v>2890.86</v>
      </c>
      <c r="K35" s="206">
        <f>K36+K37</f>
        <v>3165.37</v>
      </c>
      <c r="L35" s="206">
        <f t="shared" si="4"/>
        <v>109.49579018008481</v>
      </c>
      <c r="M35" s="206">
        <f>K35/K13*100</f>
        <v>1.4836666459024488</v>
      </c>
    </row>
    <row r="36" spans="1:16" ht="30">
      <c r="A36" s="207" t="s">
        <v>300</v>
      </c>
      <c r="B36" s="208">
        <f t="shared" ref="B36:C44" si="6">F36+J36</f>
        <v>521</v>
      </c>
      <c r="C36" s="208">
        <f t="shared" si="6"/>
        <v>470.69</v>
      </c>
      <c r="D36" s="208">
        <f>C36/B36*100</f>
        <v>90.343570057581573</v>
      </c>
      <c r="E36" s="208">
        <f>C36/C13*100</f>
        <v>6.882900949799825E-2</v>
      </c>
      <c r="F36" s="209">
        <v>127</v>
      </c>
      <c r="G36" s="209">
        <v>129.5</v>
      </c>
      <c r="H36" s="209">
        <f>G36/F36*100</f>
        <v>101.96850393700787</v>
      </c>
      <c r="I36" s="208">
        <f>G36/G13*100</f>
        <v>2.7523077026793227E-2</v>
      </c>
      <c r="J36" s="208">
        <v>394</v>
      </c>
      <c r="K36" s="208">
        <v>341.19</v>
      </c>
      <c r="L36" s="209">
        <f t="shared" si="4"/>
        <v>86.596446700507613</v>
      </c>
      <c r="M36" s="208">
        <f>K36/K13*100</f>
        <v>0.15992197528739341</v>
      </c>
    </row>
    <row r="37" spans="1:16" ht="60">
      <c r="A37" s="207" t="s">
        <v>301</v>
      </c>
      <c r="B37" s="208">
        <f t="shared" si="6"/>
        <v>3769.37</v>
      </c>
      <c r="C37" s="208">
        <f t="shared" si="6"/>
        <v>4521.1000000000004</v>
      </c>
      <c r="D37" s="208">
        <f>C37/B37*100</f>
        <v>119.9431204684072</v>
      </c>
      <c r="E37" s="208">
        <f>C37/C13*100</f>
        <v>0.66112055671758452</v>
      </c>
      <c r="F37" s="209">
        <v>1272.51</v>
      </c>
      <c r="G37" s="209">
        <v>1696.92</v>
      </c>
      <c r="H37" s="209">
        <f>G37/F37*100</f>
        <v>133.3521936959238</v>
      </c>
      <c r="I37" s="208">
        <f>G37/G13*100</f>
        <v>0.36065219975525847</v>
      </c>
      <c r="J37" s="208">
        <v>2496.86</v>
      </c>
      <c r="K37" s="208">
        <v>2824.18</v>
      </c>
      <c r="L37" s="209">
        <f t="shared" si="4"/>
        <v>113.10926523713782</v>
      </c>
      <c r="M37" s="208">
        <f>K37/K13*100</f>
        <v>1.3237446706150553</v>
      </c>
    </row>
    <row r="38" spans="1:16" s="212" customFormat="1" ht="42.75">
      <c r="A38" s="213" t="s">
        <v>302</v>
      </c>
      <c r="B38" s="206">
        <f t="shared" si="6"/>
        <v>989</v>
      </c>
      <c r="C38" s="206">
        <f t="shared" si="6"/>
        <v>727.28</v>
      </c>
      <c r="D38" s="206">
        <f>C38/B38*100</f>
        <v>73.536905965621841</v>
      </c>
      <c r="E38" s="206">
        <f>C38/C13*100</f>
        <v>0.10635017108437436</v>
      </c>
      <c r="F38" s="206">
        <v>989</v>
      </c>
      <c r="G38" s="206">
        <v>727.28</v>
      </c>
      <c r="H38" s="206">
        <f>G38/F38*100</f>
        <v>73.536905965621841</v>
      </c>
      <c r="I38" s="206">
        <f>G38/G13*100</f>
        <v>0.15457130084977747</v>
      </c>
      <c r="J38" s="206"/>
      <c r="K38" s="206"/>
      <c r="L38" s="232"/>
      <c r="M38" s="232"/>
    </row>
    <row r="39" spans="1:16" ht="28.5">
      <c r="A39" s="213" t="s">
        <v>303</v>
      </c>
      <c r="B39" s="206">
        <f t="shared" si="6"/>
        <v>5109.7299999999996</v>
      </c>
      <c r="C39" s="206">
        <f t="shared" si="6"/>
        <v>4874.5599999999995</v>
      </c>
      <c r="D39" s="206">
        <f t="shared" si="1"/>
        <v>95.39760417869438</v>
      </c>
      <c r="E39" s="206">
        <f>C39/C13*100</f>
        <v>0.71280702062623447</v>
      </c>
      <c r="F39" s="206">
        <v>4594.8999999999996</v>
      </c>
      <c r="G39" s="206">
        <v>4253.62</v>
      </c>
      <c r="H39" s="206">
        <f t="shared" ref="H39:H48" si="7">G39/F39*100</f>
        <v>92.572634877799302</v>
      </c>
      <c r="I39" s="206">
        <f>G39/G13*100</f>
        <v>0.90403637762709044</v>
      </c>
      <c r="J39" s="206">
        <v>514.83000000000004</v>
      </c>
      <c r="K39" s="206">
        <v>620.94000000000005</v>
      </c>
      <c r="L39" s="206">
        <f t="shared" si="4"/>
        <v>120.61068702290076</v>
      </c>
      <c r="M39" s="215">
        <f>K39/K13*100</f>
        <v>0.291045902092541</v>
      </c>
    </row>
    <row r="40" spans="1:16" ht="28.5">
      <c r="A40" s="213" t="s">
        <v>304</v>
      </c>
      <c r="B40" s="206">
        <f t="shared" si="6"/>
        <v>587.9</v>
      </c>
      <c r="C40" s="206">
        <f>G40+K40</f>
        <v>659.03</v>
      </c>
      <c r="D40" s="206">
        <f t="shared" si="1"/>
        <v>112.09899642796395</v>
      </c>
      <c r="E40" s="206">
        <f>C40/C13*100</f>
        <v>9.6369972018665748E-2</v>
      </c>
      <c r="F40" s="206">
        <v>152.69999999999999</v>
      </c>
      <c r="G40" s="233">
        <v>264.36</v>
      </c>
      <c r="H40" s="206">
        <f t="shared" si="7"/>
        <v>173.12377210216113</v>
      </c>
      <c r="I40" s="206">
        <f>G40/G13*100</f>
        <v>5.6185333149058367E-2</v>
      </c>
      <c r="J40" s="206">
        <v>435.2</v>
      </c>
      <c r="K40" s="215">
        <v>394.67</v>
      </c>
      <c r="L40" s="206">
        <f t="shared" si="4"/>
        <v>90.687040441176478</v>
      </c>
      <c r="M40" s="215">
        <f>K40/K13*100</f>
        <v>0.1849890266029941</v>
      </c>
    </row>
    <row r="41" spans="1:16" s="204" customFormat="1" ht="63">
      <c r="A41" s="201" t="s">
        <v>305</v>
      </c>
      <c r="B41" s="202">
        <f t="shared" si="6"/>
        <v>1687883.176</v>
      </c>
      <c r="C41" s="202">
        <f t="shared" si="6"/>
        <v>1442137.5350000001</v>
      </c>
      <c r="D41" s="202">
        <f t="shared" si="1"/>
        <v>85.440601310904952</v>
      </c>
      <c r="E41" s="202">
        <f>C41/C84*100</f>
        <v>68.397049511269529</v>
      </c>
      <c r="F41" s="202">
        <f>F42+F68+F45</f>
        <v>1462577.446</v>
      </c>
      <c r="G41" s="202">
        <f>G42+G68+G45</f>
        <v>1251982.9550000001</v>
      </c>
      <c r="H41" s="202">
        <f t="shared" si="7"/>
        <v>85.601139168667316</v>
      </c>
      <c r="I41" s="202">
        <f>G41/G84*100</f>
        <v>73.037872518704972</v>
      </c>
      <c r="J41" s="202">
        <f>J42+J68+J45</f>
        <v>225305.72999999998</v>
      </c>
      <c r="K41" s="202">
        <f>K42+K68+K45</f>
        <v>190154.58</v>
      </c>
      <c r="L41" s="202">
        <f t="shared" si="4"/>
        <v>84.398466031023716</v>
      </c>
      <c r="M41" s="203">
        <f>K41/K84*100</f>
        <v>37.015897521673566</v>
      </c>
      <c r="N41" s="234"/>
      <c r="O41" s="234"/>
    </row>
    <row r="42" spans="1:16">
      <c r="A42" s="213" t="s">
        <v>306</v>
      </c>
      <c r="B42" s="206">
        <f t="shared" si="6"/>
        <v>171325.30000000002</v>
      </c>
      <c r="C42" s="206">
        <f t="shared" si="6"/>
        <v>165425.88</v>
      </c>
      <c r="D42" s="206">
        <f t="shared" si="1"/>
        <v>96.556597303492239</v>
      </c>
      <c r="E42" s="206">
        <f>C42/C41*100</f>
        <v>11.470880965593896</v>
      </c>
      <c r="F42" s="206">
        <f>F43+F44</f>
        <v>139570.70000000001</v>
      </c>
      <c r="G42" s="206">
        <f>G43+G44</f>
        <v>136317.5</v>
      </c>
      <c r="H42" s="206">
        <f>G42/F42*100</f>
        <v>97.669138293352404</v>
      </c>
      <c r="I42" s="206">
        <f>G42/G41*100</f>
        <v>10.888127466559638</v>
      </c>
      <c r="J42" s="206">
        <f>J43+J44</f>
        <v>31754.6</v>
      </c>
      <c r="K42" s="206">
        <f>K43+K44</f>
        <v>29108.38</v>
      </c>
      <c r="L42" s="206">
        <f t="shared" si="4"/>
        <v>91.666656169499859</v>
      </c>
      <c r="M42" s="206">
        <f>K42/K41*100</f>
        <v>15.307745940171413</v>
      </c>
    </row>
    <row r="43" spans="1:16" ht="45">
      <c r="A43" s="207" t="s">
        <v>307</v>
      </c>
      <c r="B43" s="208">
        <f t="shared" si="6"/>
        <v>44751</v>
      </c>
      <c r="C43" s="208">
        <f t="shared" si="6"/>
        <v>41021.380000000005</v>
      </c>
      <c r="D43" s="208">
        <f>C43/B43*100</f>
        <v>91.665839869500132</v>
      </c>
      <c r="E43" s="208">
        <f>C43/C41*100</f>
        <v>2.8444845934892058</v>
      </c>
      <c r="F43" s="235">
        <v>12996.4</v>
      </c>
      <c r="G43" s="235">
        <v>11913</v>
      </c>
      <c r="H43" s="208">
        <f>G43/F43*100</f>
        <v>91.663845372564708</v>
      </c>
      <c r="I43" s="208">
        <f>G43/G41*100</f>
        <v>0.95153052622829037</v>
      </c>
      <c r="J43" s="208">
        <v>31754.6</v>
      </c>
      <c r="K43" s="208">
        <v>29108.38</v>
      </c>
      <c r="L43" s="235">
        <f>K43/J43*100</f>
        <v>91.666656169499859</v>
      </c>
      <c r="M43" s="208">
        <f>K43/K41*100</f>
        <v>15.307745940171413</v>
      </c>
      <c r="N43" s="236"/>
    </row>
    <row r="44" spans="1:16" s="238" customFormat="1" ht="60">
      <c r="A44" s="237" t="s">
        <v>308</v>
      </c>
      <c r="B44" s="208">
        <f t="shared" si="6"/>
        <v>126574.3</v>
      </c>
      <c r="C44" s="208">
        <f t="shared" si="6"/>
        <v>124404.5</v>
      </c>
      <c r="D44" s="208">
        <f>C44/B44*100</f>
        <v>98.285749950819394</v>
      </c>
      <c r="E44" s="208">
        <f>C44/C41*100</f>
        <v>8.6263963721046881</v>
      </c>
      <c r="F44" s="208">
        <v>126574.3</v>
      </c>
      <c r="G44" s="208">
        <v>124404.5</v>
      </c>
      <c r="H44" s="208">
        <f>G44/F44*100</f>
        <v>98.285749950819394</v>
      </c>
      <c r="I44" s="208">
        <f>G44/G41*100</f>
        <v>9.9365969403313485</v>
      </c>
      <c r="J44" s="208"/>
      <c r="K44" s="208"/>
      <c r="L44" s="235"/>
      <c r="M44" s="208"/>
    </row>
    <row r="45" spans="1:16">
      <c r="A45" s="213" t="s">
        <v>309</v>
      </c>
      <c r="B45" s="206">
        <f>SUM(B46:B67)</f>
        <v>399168.77600000001</v>
      </c>
      <c r="C45" s="206">
        <f>SUM(C46:C67)</f>
        <v>312807.42499999999</v>
      </c>
      <c r="D45" s="206">
        <f>C45/B45*100</f>
        <v>78.364702804309516</v>
      </c>
      <c r="E45" s="206">
        <f>C45/C41*100</f>
        <v>21.69054042407959</v>
      </c>
      <c r="F45" s="206">
        <f>SUM(F46:F67)</f>
        <v>209431.24600000001</v>
      </c>
      <c r="G45" s="206">
        <f>SUM(G46:G67)</f>
        <v>154894.77499999999</v>
      </c>
      <c r="H45" s="206">
        <f t="shared" si="7"/>
        <v>73.959725665768133</v>
      </c>
      <c r="I45" s="206">
        <f>G45/G41*100</f>
        <v>12.371955575066114</v>
      </c>
      <c r="J45" s="206">
        <f>SUM(J46:J64)</f>
        <v>189737.53</v>
      </c>
      <c r="K45" s="206">
        <f>SUM(K46:K64)</f>
        <v>157912.65</v>
      </c>
      <c r="L45" s="206">
        <f>K45/J45*100</f>
        <v>83.226892433984986</v>
      </c>
      <c r="M45" s="206">
        <f>K45/K41*100</f>
        <v>83.044357911337187</v>
      </c>
      <c r="N45" s="239"/>
      <c r="O45" s="239"/>
      <c r="P45" s="239"/>
    </row>
    <row r="46" spans="1:16" s="244" customFormat="1" ht="375">
      <c r="A46" s="240" t="s">
        <v>310</v>
      </c>
      <c r="B46" s="241">
        <f t="shared" ref="B46:C71" si="8">F46+J46</f>
        <v>313.7</v>
      </c>
      <c r="C46" s="241">
        <f>G46+K46</f>
        <v>97.29</v>
      </c>
      <c r="D46" s="241">
        <f t="shared" si="1"/>
        <v>31.013707363723302</v>
      </c>
      <c r="E46" s="241">
        <f>C46/C41*100</f>
        <v>6.7462358921266136E-3</v>
      </c>
      <c r="F46" s="208">
        <v>313.7</v>
      </c>
      <c r="G46" s="208">
        <v>97.29</v>
      </c>
      <c r="H46" s="241">
        <f t="shared" si="7"/>
        <v>31.013707363723302</v>
      </c>
      <c r="I46" s="241">
        <f>G46/G41*100</f>
        <v>7.7708725675103146E-3</v>
      </c>
      <c r="J46" s="241"/>
      <c r="K46" s="241"/>
      <c r="L46" s="241"/>
      <c r="M46" s="241">
        <f>K46/K41*100</f>
        <v>0</v>
      </c>
      <c r="N46" s="242"/>
      <c r="O46" s="242"/>
      <c r="P46" s="243"/>
    </row>
    <row r="47" spans="1:16" s="244" customFormat="1" ht="60">
      <c r="A47" s="227" t="s">
        <v>311</v>
      </c>
      <c r="B47" s="241">
        <f>F47+J47</f>
        <v>35449.800000000003</v>
      </c>
      <c r="C47" s="241">
        <f t="shared" si="8"/>
        <v>35031.050000000003</v>
      </c>
      <c r="D47" s="241">
        <f t="shared" si="1"/>
        <v>98.81875215092893</v>
      </c>
      <c r="E47" s="241">
        <f>C47/C41*100</f>
        <v>2.4291060422333435</v>
      </c>
      <c r="F47" s="245">
        <v>15000</v>
      </c>
      <c r="G47" s="245">
        <v>14996.65</v>
      </c>
      <c r="H47" s="241">
        <f t="shared" si="7"/>
        <v>99.977666666666664</v>
      </c>
      <c r="I47" s="241">
        <f>G47/G41*100</f>
        <v>1.1978318027500621</v>
      </c>
      <c r="J47" s="208">
        <v>20449.8</v>
      </c>
      <c r="K47" s="208">
        <v>20034.400000000001</v>
      </c>
      <c r="L47" s="241">
        <f t="shared" ref="L47:L54" si="9">K47/J47*100</f>
        <v>97.968684290310918</v>
      </c>
      <c r="M47" s="241">
        <f>K47/K41*100</f>
        <v>10.535849307442399</v>
      </c>
      <c r="N47" s="243"/>
    </row>
    <row r="48" spans="1:16" s="244" customFormat="1" ht="90">
      <c r="A48" s="246" t="s">
        <v>312</v>
      </c>
      <c r="B48" s="241">
        <f t="shared" si="8"/>
        <v>1612</v>
      </c>
      <c r="C48" s="241">
        <f t="shared" si="8"/>
        <v>1608.94</v>
      </c>
      <c r="D48" s="241">
        <f>C48/B48*100</f>
        <v>99.810173697270471</v>
      </c>
      <c r="E48" s="241">
        <f>C48/C41*100</f>
        <v>0.11156633545357378</v>
      </c>
      <c r="F48" s="208"/>
      <c r="G48" s="208"/>
      <c r="H48" s="241" t="e">
        <f t="shared" si="7"/>
        <v>#DIV/0!</v>
      </c>
      <c r="I48" s="241">
        <f>G48/G41*100</f>
        <v>0</v>
      </c>
      <c r="J48" s="208">
        <v>1612</v>
      </c>
      <c r="K48" s="208">
        <v>1608.94</v>
      </c>
      <c r="L48" s="241">
        <f t="shared" si="9"/>
        <v>99.810173697270471</v>
      </c>
      <c r="M48" s="241">
        <f>K48/K41*100</f>
        <v>0.8461221391564695</v>
      </c>
      <c r="N48" s="247"/>
    </row>
    <row r="49" spans="1:20" s="244" customFormat="1" ht="105">
      <c r="A49" s="246" t="s">
        <v>313</v>
      </c>
      <c r="B49" s="241">
        <f t="shared" si="8"/>
        <v>50489.5</v>
      </c>
      <c r="C49" s="241">
        <f>G49+K49</f>
        <v>19905.169999999998</v>
      </c>
      <c r="D49" s="241">
        <f t="shared" si="1"/>
        <v>39.424375365174939</v>
      </c>
      <c r="E49" s="241">
        <f>C49/C41*100</f>
        <v>1.3802546232180273</v>
      </c>
      <c r="F49" s="208">
        <v>30400.6</v>
      </c>
      <c r="G49" s="208">
        <v>0</v>
      </c>
      <c r="H49" s="241">
        <f>G49/F49*100</f>
        <v>0</v>
      </c>
      <c r="I49" s="241">
        <f>G49/G41*100</f>
        <v>0</v>
      </c>
      <c r="J49" s="208">
        <v>20088.900000000001</v>
      </c>
      <c r="K49" s="208">
        <v>19905.169999999998</v>
      </c>
      <c r="L49" s="208">
        <f t="shared" si="9"/>
        <v>99.085415328863192</v>
      </c>
      <c r="M49" s="208">
        <f>K49/K41*100</f>
        <v>10.467888809199337</v>
      </c>
      <c r="N49" s="248"/>
      <c r="P49" s="243"/>
    </row>
    <row r="50" spans="1:20" s="244" customFormat="1" ht="120">
      <c r="A50" s="246" t="s">
        <v>314</v>
      </c>
      <c r="B50" s="241">
        <f>F50+J50</f>
        <v>0</v>
      </c>
      <c r="C50" s="241">
        <f>G50+K50</f>
        <v>0</v>
      </c>
      <c r="D50" s="241" t="e">
        <f t="shared" si="1"/>
        <v>#DIV/0!</v>
      </c>
      <c r="E50" s="241">
        <f>C50/C43*100</f>
        <v>0</v>
      </c>
      <c r="F50" s="208"/>
      <c r="G50" s="208"/>
      <c r="H50" s="241"/>
      <c r="I50" s="241"/>
      <c r="J50" s="208">
        <v>0</v>
      </c>
      <c r="K50" s="208">
        <v>0</v>
      </c>
      <c r="L50" s="208" t="e">
        <f>K50/J50*100</f>
        <v>#DIV/0!</v>
      </c>
      <c r="M50" s="208">
        <f>K50/K41*100</f>
        <v>0</v>
      </c>
      <c r="N50" s="249"/>
      <c r="O50" s="249"/>
    </row>
    <row r="51" spans="1:20" s="244" customFormat="1" ht="195">
      <c r="A51" s="250" t="s">
        <v>315</v>
      </c>
      <c r="B51" s="241">
        <f t="shared" si="8"/>
        <v>4959.576</v>
      </c>
      <c r="C51" s="241">
        <f t="shared" si="8"/>
        <v>4910.99</v>
      </c>
      <c r="D51" s="241">
        <f t="shared" si="1"/>
        <v>99.02035980495107</v>
      </c>
      <c r="E51" s="241">
        <f>C51/C41*100</f>
        <v>0.34053548158983321</v>
      </c>
      <c r="F51" s="208">
        <v>2822.9760000000001</v>
      </c>
      <c r="G51" s="208">
        <v>2774.41</v>
      </c>
      <c r="H51" s="241">
        <f>G51/F51*100</f>
        <v>98.279616971593086</v>
      </c>
      <c r="I51" s="241">
        <f>G51/G41*100</f>
        <v>0.22160125973919509</v>
      </c>
      <c r="J51" s="208">
        <v>2136.6</v>
      </c>
      <c r="K51" s="208">
        <v>2136.58</v>
      </c>
      <c r="L51" s="241">
        <f t="shared" si="9"/>
        <v>99.999063933352048</v>
      </c>
      <c r="M51" s="241">
        <f>K51/K41*100</f>
        <v>1.1236016508253444</v>
      </c>
      <c r="N51" s="251"/>
      <c r="O51" s="252"/>
    </row>
    <row r="52" spans="1:20" s="244" customFormat="1" ht="195">
      <c r="A52" s="250" t="s">
        <v>316</v>
      </c>
      <c r="B52" s="241">
        <f t="shared" si="8"/>
        <v>187.9</v>
      </c>
      <c r="C52" s="241">
        <f t="shared" si="8"/>
        <v>187.9</v>
      </c>
      <c r="D52" s="241">
        <f t="shared" si="1"/>
        <v>100</v>
      </c>
      <c r="E52" s="241">
        <f>C52/C42*100</f>
        <v>0.11358561308544952</v>
      </c>
      <c r="F52" s="208">
        <v>47.5</v>
      </c>
      <c r="G52" s="208">
        <v>47.5</v>
      </c>
      <c r="H52" s="241">
        <f>G52/F52*100</f>
        <v>100</v>
      </c>
      <c r="I52" s="241"/>
      <c r="J52" s="208">
        <v>140.4</v>
      </c>
      <c r="K52" s="208">
        <v>140.4</v>
      </c>
      <c r="L52" s="241"/>
      <c r="M52" s="241"/>
      <c r="N52" s="251"/>
      <c r="O52" s="252"/>
    </row>
    <row r="53" spans="1:20" s="244" customFormat="1" ht="150">
      <c r="A53" s="246" t="s">
        <v>317</v>
      </c>
      <c r="B53" s="241">
        <f t="shared" si="8"/>
        <v>0</v>
      </c>
      <c r="C53" s="241">
        <f>G53+K53</f>
        <v>0</v>
      </c>
      <c r="D53" s="241" t="e">
        <f>C53/B53*100</f>
        <v>#DIV/0!</v>
      </c>
      <c r="E53" s="241">
        <f>C53/C40*100</f>
        <v>0</v>
      </c>
      <c r="F53" s="208"/>
      <c r="G53" s="208"/>
      <c r="H53" s="241"/>
      <c r="I53" s="241"/>
      <c r="J53" s="208"/>
      <c r="K53" s="208">
        <v>0</v>
      </c>
      <c r="L53" s="241" t="e">
        <f t="shared" si="9"/>
        <v>#DIV/0!</v>
      </c>
      <c r="M53" s="241">
        <f>K53/K41*100</f>
        <v>0</v>
      </c>
    </row>
    <row r="54" spans="1:20" s="244" customFormat="1" ht="135">
      <c r="A54" s="246" t="s">
        <v>318</v>
      </c>
      <c r="B54" s="241">
        <f t="shared" si="8"/>
        <v>81741.8</v>
      </c>
      <c r="C54" s="241">
        <f t="shared" si="8"/>
        <v>71884.524999999994</v>
      </c>
      <c r="D54" s="241">
        <f>C54/B54*100</f>
        <v>87.940961662209531</v>
      </c>
      <c r="E54" s="241">
        <f>C54/C41*100</f>
        <v>4.9845817930257246</v>
      </c>
      <c r="F54" s="208">
        <v>81741.8</v>
      </c>
      <c r="G54" s="208">
        <v>71884.524999999994</v>
      </c>
      <c r="H54" s="241">
        <f t="shared" ref="H54:H68" si="10">G54/F54*100</f>
        <v>87.940961662209531</v>
      </c>
      <c r="I54" s="241">
        <f>G54/G41*100</f>
        <v>5.7416536473533686</v>
      </c>
      <c r="J54" s="208"/>
      <c r="K54" s="208"/>
      <c r="L54" s="241" t="e">
        <f t="shared" si="9"/>
        <v>#DIV/0!</v>
      </c>
      <c r="M54" s="241">
        <f>K54/K41*100</f>
        <v>0</v>
      </c>
    </row>
    <row r="55" spans="1:20" s="244" customFormat="1" ht="150">
      <c r="A55" s="246" t="s">
        <v>319</v>
      </c>
      <c r="B55" s="241">
        <f t="shared" si="8"/>
        <v>53176.1</v>
      </c>
      <c r="C55" s="241">
        <f t="shared" si="8"/>
        <v>53176.1</v>
      </c>
      <c r="D55" s="241">
        <f>C55/B55*100</f>
        <v>100</v>
      </c>
      <c r="E55" s="241"/>
      <c r="F55" s="208">
        <v>53176.1</v>
      </c>
      <c r="G55" s="208">
        <v>53176.1</v>
      </c>
      <c r="H55" s="241">
        <f t="shared" si="10"/>
        <v>100</v>
      </c>
      <c r="I55" s="241"/>
      <c r="J55" s="208"/>
      <c r="K55" s="208"/>
      <c r="L55" s="241"/>
      <c r="M55" s="241"/>
    </row>
    <row r="56" spans="1:20" s="244" customFormat="1" ht="195">
      <c r="A56" s="246" t="s">
        <v>320</v>
      </c>
      <c r="B56" s="241">
        <f t="shared" si="8"/>
        <v>5084.1000000000004</v>
      </c>
      <c r="C56" s="241">
        <f t="shared" si="8"/>
        <v>5084.1000000000004</v>
      </c>
      <c r="D56" s="241">
        <f t="shared" si="1"/>
        <v>100</v>
      </c>
      <c r="E56" s="241">
        <f>C56/C41*100</f>
        <v>0.35253919106959514</v>
      </c>
      <c r="F56" s="208">
        <v>5084.1000000000004</v>
      </c>
      <c r="G56" s="208">
        <v>5084.1000000000004</v>
      </c>
      <c r="H56" s="241">
        <f t="shared" si="10"/>
        <v>100</v>
      </c>
      <c r="I56" s="241">
        <f>G56/G41*100</f>
        <v>0.40608380327350385</v>
      </c>
      <c r="J56" s="208"/>
      <c r="K56" s="208"/>
      <c r="L56" s="241"/>
      <c r="M56" s="241">
        <f>K56/K41*100</f>
        <v>0</v>
      </c>
    </row>
    <row r="57" spans="1:20" s="244" customFormat="1" ht="135">
      <c r="A57" s="246" t="s">
        <v>321</v>
      </c>
      <c r="B57" s="241">
        <f>F57+J57</f>
        <v>36852.6</v>
      </c>
      <c r="C57" s="241">
        <f t="shared" si="8"/>
        <v>36852.57</v>
      </c>
      <c r="D57" s="241">
        <f t="shared" si="1"/>
        <v>99.999918594617469</v>
      </c>
      <c r="E57" s="241">
        <f>C57/C41*100</f>
        <v>2.5554129967222576</v>
      </c>
      <c r="F57" s="208">
        <v>0</v>
      </c>
      <c r="G57" s="208">
        <v>0</v>
      </c>
      <c r="H57" s="241" t="e">
        <f>G57/F57*100</f>
        <v>#DIV/0!</v>
      </c>
      <c r="I57" s="241"/>
      <c r="J57" s="208">
        <v>36852.6</v>
      </c>
      <c r="K57" s="208">
        <v>36852.57</v>
      </c>
      <c r="L57" s="241">
        <f t="shared" ref="L57:L71" si="11">K57/J57*100</f>
        <v>99.999918594617469</v>
      </c>
      <c r="M57" s="241">
        <f>K57/K41*100</f>
        <v>19.380322051669754</v>
      </c>
      <c r="N57" s="247"/>
      <c r="O57" s="247"/>
    </row>
    <row r="58" spans="1:20" s="244" customFormat="1" ht="105">
      <c r="A58" s="250" t="s">
        <v>322</v>
      </c>
      <c r="B58" s="241">
        <f>F58+J58</f>
        <v>1644.8</v>
      </c>
      <c r="C58" s="241">
        <f>G58+K58</f>
        <v>1644.8</v>
      </c>
      <c r="D58" s="241">
        <f t="shared" si="1"/>
        <v>100</v>
      </c>
      <c r="E58" s="241">
        <f>C58/C41*100</f>
        <v>0.11405292214379538</v>
      </c>
      <c r="F58" s="208">
        <v>751.9</v>
      </c>
      <c r="G58" s="208">
        <v>751.9</v>
      </c>
      <c r="H58" s="241">
        <f t="shared" si="10"/>
        <v>100</v>
      </c>
      <c r="I58" s="241">
        <f>G58/G41*100</f>
        <v>6.0056728168475744E-2</v>
      </c>
      <c r="J58" s="208">
        <v>892.9</v>
      </c>
      <c r="K58" s="208">
        <v>892.9</v>
      </c>
      <c r="L58" s="241">
        <f t="shared" si="11"/>
        <v>100</v>
      </c>
      <c r="M58" s="241">
        <f>K58/K41*100</f>
        <v>0.46956533994605865</v>
      </c>
    </row>
    <row r="59" spans="1:20" s="244" customFormat="1" ht="135">
      <c r="A59" s="246" t="s">
        <v>323</v>
      </c>
      <c r="B59" s="241">
        <f t="shared" si="8"/>
        <v>24026</v>
      </c>
      <c r="C59" s="241">
        <f t="shared" si="8"/>
        <v>2760.7</v>
      </c>
      <c r="D59" s="241">
        <f t="shared" si="1"/>
        <v>11.4904686589528</v>
      </c>
      <c r="E59" s="241">
        <f t="shared" ref="E59:E66" si="12">C59/C41*100</f>
        <v>0.19143111755981024</v>
      </c>
      <c r="F59" s="208">
        <v>11720</v>
      </c>
      <c r="G59" s="208"/>
      <c r="H59" s="241">
        <f t="shared" si="10"/>
        <v>0</v>
      </c>
      <c r="I59" s="241">
        <f t="shared" ref="I59:I64" si="13">G59/G41*100</f>
        <v>0</v>
      </c>
      <c r="J59" s="208">
        <v>12306</v>
      </c>
      <c r="K59" s="208">
        <v>2760.7</v>
      </c>
      <c r="L59" s="241">
        <f t="shared" si="11"/>
        <v>22.433772143669753</v>
      </c>
      <c r="M59" s="241">
        <f t="shared" ref="M59:M64" si="14">K59/K41*100</f>
        <v>1.4518188307638975</v>
      </c>
      <c r="N59" s="253"/>
      <c r="O59" s="247"/>
      <c r="S59" s="243"/>
      <c r="T59" s="243"/>
    </row>
    <row r="60" spans="1:20" s="244" customFormat="1" ht="135">
      <c r="A60" s="246" t="s">
        <v>324</v>
      </c>
      <c r="B60" s="241">
        <f t="shared" si="8"/>
        <v>72036.5</v>
      </c>
      <c r="C60" s="241">
        <f t="shared" si="8"/>
        <v>52913.81</v>
      </c>
      <c r="D60" s="241">
        <f t="shared" si="1"/>
        <v>73.454165596607268</v>
      </c>
      <c r="E60" s="241">
        <f t="shared" si="12"/>
        <v>31.986415910255396</v>
      </c>
      <c r="F60" s="208"/>
      <c r="G60" s="208"/>
      <c r="H60" s="241" t="e">
        <f t="shared" si="10"/>
        <v>#DIV/0!</v>
      </c>
      <c r="I60" s="241">
        <f t="shared" si="13"/>
        <v>0</v>
      </c>
      <c r="J60" s="208">
        <v>72036.5</v>
      </c>
      <c r="K60" s="208">
        <v>52913.81</v>
      </c>
      <c r="L60" s="241">
        <f t="shared" si="11"/>
        <v>73.454165596607268</v>
      </c>
      <c r="M60" s="241">
        <f t="shared" si="14"/>
        <v>181.78205039236121</v>
      </c>
      <c r="N60" s="247"/>
      <c r="O60" s="247"/>
      <c r="P60" s="243"/>
      <c r="T60" s="243"/>
    </row>
    <row r="61" spans="1:20" s="244" customFormat="1" ht="90">
      <c r="A61" s="246" t="s">
        <v>325</v>
      </c>
      <c r="B61" s="241">
        <f t="shared" si="8"/>
        <v>82.3</v>
      </c>
      <c r="C61" s="241">
        <f t="shared" si="8"/>
        <v>82.3</v>
      </c>
      <c r="D61" s="241">
        <f t="shared" si="1"/>
        <v>100</v>
      </c>
      <c r="E61" s="241">
        <f t="shared" si="12"/>
        <v>0.20062708763088902</v>
      </c>
      <c r="F61" s="208">
        <v>82.3</v>
      </c>
      <c r="G61" s="208">
        <v>82.3</v>
      </c>
      <c r="H61" s="241">
        <f t="shared" si="10"/>
        <v>100</v>
      </c>
      <c r="I61" s="241">
        <f t="shared" si="13"/>
        <v>0.69084193737933342</v>
      </c>
      <c r="J61" s="208"/>
      <c r="K61" s="208"/>
      <c r="L61" s="241" t="e">
        <f t="shared" si="11"/>
        <v>#DIV/0!</v>
      </c>
      <c r="M61" s="241">
        <f t="shared" si="14"/>
        <v>0</v>
      </c>
      <c r="N61" s="247"/>
      <c r="O61" s="247"/>
      <c r="P61" s="251"/>
    </row>
    <row r="62" spans="1:20" s="244" customFormat="1" ht="150">
      <c r="A62" s="246" t="s">
        <v>326</v>
      </c>
      <c r="B62" s="241">
        <f t="shared" si="8"/>
        <v>167.7</v>
      </c>
      <c r="C62" s="241">
        <f t="shared" si="8"/>
        <v>167.73</v>
      </c>
      <c r="D62" s="241">
        <f t="shared" si="1"/>
        <v>100.01788908765651</v>
      </c>
      <c r="E62" s="241">
        <f t="shared" si="12"/>
        <v>0.13482631255300248</v>
      </c>
      <c r="F62" s="208"/>
      <c r="G62" s="208"/>
      <c r="H62" s="241" t="e">
        <f t="shared" si="10"/>
        <v>#DIV/0!</v>
      </c>
      <c r="I62" s="241">
        <f t="shared" si="13"/>
        <v>0</v>
      </c>
      <c r="J62" s="208">
        <v>167.7</v>
      </c>
      <c r="K62" s="208">
        <v>167.73</v>
      </c>
      <c r="L62" s="241">
        <f t="shared" si="11"/>
        <v>100.01788908765651</v>
      </c>
      <c r="M62" s="241" t="e">
        <f t="shared" si="14"/>
        <v>#DIV/0!</v>
      </c>
      <c r="N62" s="247"/>
      <c r="O62" s="247"/>
    </row>
    <row r="63" spans="1:20" s="244" customFormat="1" ht="150">
      <c r="A63" s="246" t="s">
        <v>327</v>
      </c>
      <c r="B63" s="241">
        <f t="shared" si="8"/>
        <v>19546.13</v>
      </c>
      <c r="C63" s="241">
        <f t="shared" si="8"/>
        <v>16991.45</v>
      </c>
      <c r="D63" s="241">
        <f t="shared" si="1"/>
        <v>86.929995861073266</v>
      </c>
      <c r="E63" s="241">
        <f t="shared" si="12"/>
        <v>5.4319202940914852</v>
      </c>
      <c r="F63" s="208"/>
      <c r="G63" s="208"/>
      <c r="H63" s="241" t="e">
        <f t="shared" si="10"/>
        <v>#DIV/0!</v>
      </c>
      <c r="I63" s="241">
        <f t="shared" si="13"/>
        <v>0</v>
      </c>
      <c r="J63" s="208">
        <v>19546.13</v>
      </c>
      <c r="K63" s="208">
        <v>16991.45</v>
      </c>
      <c r="L63" s="241">
        <f t="shared" si="11"/>
        <v>86.929995861073266</v>
      </c>
      <c r="M63" s="241">
        <f t="shared" si="14"/>
        <v>10.760030941156392</v>
      </c>
      <c r="N63" s="247"/>
      <c r="O63" s="247"/>
    </row>
    <row r="64" spans="1:20" s="244" customFormat="1" ht="150">
      <c r="A64" s="246" t="s">
        <v>328</v>
      </c>
      <c r="B64" s="241">
        <f t="shared" si="8"/>
        <v>9008</v>
      </c>
      <c r="C64" s="241">
        <f t="shared" si="8"/>
        <v>9008</v>
      </c>
      <c r="D64" s="241">
        <f t="shared" si="1"/>
        <v>100</v>
      </c>
      <c r="E64" s="241">
        <f t="shared" si="12"/>
        <v>9258.9166409702939</v>
      </c>
      <c r="F64" s="208">
        <v>5500</v>
      </c>
      <c r="G64" s="208">
        <v>5500</v>
      </c>
      <c r="H64" s="241">
        <f t="shared" si="10"/>
        <v>100</v>
      </c>
      <c r="I64" s="241">
        <f t="shared" si="13"/>
        <v>5653.201767910371</v>
      </c>
      <c r="J64" s="208">
        <v>3508</v>
      </c>
      <c r="K64" s="208">
        <v>3508</v>
      </c>
      <c r="L64" s="241">
        <f t="shared" si="11"/>
        <v>100</v>
      </c>
      <c r="M64" s="241" t="e">
        <f t="shared" si="14"/>
        <v>#DIV/0!</v>
      </c>
      <c r="N64" s="247"/>
      <c r="O64" s="247"/>
    </row>
    <row r="65" spans="1:16" s="244" customFormat="1" ht="225">
      <c r="A65" s="246" t="s">
        <v>329</v>
      </c>
      <c r="B65" s="241">
        <f t="shared" si="8"/>
        <v>1770.7</v>
      </c>
      <c r="C65" s="241">
        <f t="shared" si="8"/>
        <v>0</v>
      </c>
      <c r="D65" s="241">
        <f t="shared" si="1"/>
        <v>0</v>
      </c>
      <c r="E65" s="241">
        <f t="shared" si="12"/>
        <v>0</v>
      </c>
      <c r="F65" s="208">
        <v>1770.7</v>
      </c>
      <c r="G65" s="208"/>
      <c r="H65" s="241">
        <f t="shared" si="10"/>
        <v>0</v>
      </c>
      <c r="I65" s="241"/>
      <c r="J65" s="208"/>
      <c r="K65" s="208"/>
      <c r="L65" s="241"/>
      <c r="M65" s="241"/>
      <c r="N65" s="247"/>
      <c r="O65" s="247"/>
    </row>
    <row r="66" spans="1:16" s="244" customFormat="1" ht="150">
      <c r="A66" s="246" t="s">
        <v>330</v>
      </c>
      <c r="B66" s="241">
        <f>F66+J66</f>
        <v>519.57000000000005</v>
      </c>
      <c r="C66" s="241">
        <f t="shared" si="8"/>
        <v>0</v>
      </c>
      <c r="D66" s="241">
        <f t="shared" si="1"/>
        <v>0</v>
      </c>
      <c r="E66" s="241">
        <f t="shared" si="12"/>
        <v>0</v>
      </c>
      <c r="F66" s="208">
        <v>519.57000000000005</v>
      </c>
      <c r="G66" s="208"/>
      <c r="H66" s="241">
        <f>G66/F66*100</f>
        <v>0</v>
      </c>
      <c r="I66" s="241"/>
      <c r="J66" s="208"/>
      <c r="K66" s="208"/>
      <c r="L66" s="241"/>
      <c r="M66" s="241"/>
      <c r="N66" s="247"/>
      <c r="O66" s="247"/>
    </row>
    <row r="67" spans="1:16" s="244" customFormat="1" ht="225">
      <c r="A67" s="246" t="s">
        <v>331</v>
      </c>
      <c r="B67" s="241">
        <f>F67+J67</f>
        <v>500</v>
      </c>
      <c r="C67" s="241">
        <f t="shared" si="8"/>
        <v>500</v>
      </c>
      <c r="D67" s="241">
        <f t="shared" si="1"/>
        <v>100</v>
      </c>
      <c r="E67" s="241"/>
      <c r="F67" s="208">
        <v>500</v>
      </c>
      <c r="G67" s="208">
        <v>500</v>
      </c>
      <c r="H67" s="241">
        <f>G67/F67*100</f>
        <v>100</v>
      </c>
      <c r="I67" s="241"/>
      <c r="J67" s="208"/>
      <c r="K67" s="208"/>
      <c r="L67" s="241"/>
      <c r="M67" s="241"/>
      <c r="N67" s="247"/>
      <c r="O67" s="247"/>
    </row>
    <row r="68" spans="1:16" s="212" customFormat="1">
      <c r="A68" s="213" t="s">
        <v>332</v>
      </c>
      <c r="B68" s="206">
        <f t="shared" si="8"/>
        <v>1117389.1000000001</v>
      </c>
      <c r="C68" s="206">
        <f t="shared" si="8"/>
        <v>963904.2300000001</v>
      </c>
      <c r="D68" s="206">
        <f t="shared" si="1"/>
        <v>86.263972863168263</v>
      </c>
      <c r="E68" s="206">
        <f>C68/C41*100</f>
        <v>66.838578610326522</v>
      </c>
      <c r="F68" s="206">
        <f>F69+F70+F74+F75+F76+F73</f>
        <v>1113575.5</v>
      </c>
      <c r="G68" s="206">
        <f>G69+G70+G74+G75+G76+G73</f>
        <v>960770.68</v>
      </c>
      <c r="H68" s="206">
        <f t="shared" si="10"/>
        <v>86.278000907886351</v>
      </c>
      <c r="I68" s="206">
        <f>G68/G41*100</f>
        <v>76.739916958374238</v>
      </c>
      <c r="J68" s="206">
        <f>J69+J70</f>
        <v>3813.6</v>
      </c>
      <c r="K68" s="206">
        <f>K69+K70</f>
        <v>3133.5499999999997</v>
      </c>
      <c r="L68" s="206">
        <f t="shared" si="11"/>
        <v>82.167767988252564</v>
      </c>
      <c r="M68" s="206">
        <f>K68/K41*100</f>
        <v>1.6478961484914008</v>
      </c>
      <c r="N68" s="239"/>
      <c r="O68" s="239"/>
      <c r="P68" s="181"/>
    </row>
    <row r="69" spans="1:16" s="244" customFormat="1" ht="75">
      <c r="A69" s="227" t="s">
        <v>333</v>
      </c>
      <c r="B69" s="241">
        <f t="shared" si="8"/>
        <v>3255.9</v>
      </c>
      <c r="C69" s="241">
        <f t="shared" si="8"/>
        <v>2612.1799999999998</v>
      </c>
      <c r="D69" s="241">
        <f t="shared" si="1"/>
        <v>80.229122516047781</v>
      </c>
      <c r="E69" s="241">
        <f>C69/C41*100</f>
        <v>0.1811325159080614</v>
      </c>
      <c r="F69" s="254"/>
      <c r="G69" s="254"/>
      <c r="H69" s="255"/>
      <c r="I69" s="241">
        <f>G69/G41*100</f>
        <v>0</v>
      </c>
      <c r="J69" s="241">
        <v>3255.9</v>
      </c>
      <c r="K69" s="241">
        <v>2612.1799999999998</v>
      </c>
      <c r="L69" s="241">
        <f t="shared" si="11"/>
        <v>80.229122516047781</v>
      </c>
      <c r="M69" s="241">
        <f>K69/K41*100</f>
        <v>1.3737139541945296</v>
      </c>
    </row>
    <row r="70" spans="1:16" s="258" customFormat="1" ht="71.25">
      <c r="A70" s="256" t="s">
        <v>334</v>
      </c>
      <c r="B70" s="257">
        <f t="shared" si="8"/>
        <v>35838.199999999997</v>
      </c>
      <c r="C70" s="257">
        <f t="shared" si="8"/>
        <v>25725.289999999997</v>
      </c>
      <c r="D70" s="257">
        <f t="shared" si="1"/>
        <v>71.781758012400175</v>
      </c>
      <c r="E70" s="257">
        <f>C70/C41*100</f>
        <v>1.7838305553845801</v>
      </c>
      <c r="F70" s="257">
        <f>F71+F72</f>
        <v>35280.5</v>
      </c>
      <c r="G70" s="257">
        <f>G71+G72</f>
        <v>25203.919999999998</v>
      </c>
      <c r="H70" s="257">
        <f t="shared" ref="H70:H77" si="15">G70/F70*100</f>
        <v>71.438670086875177</v>
      </c>
      <c r="I70" s="257">
        <f>G70/G41*100</f>
        <v>2.0131200588110238</v>
      </c>
      <c r="J70" s="257">
        <f>J71+J72+J73</f>
        <v>557.69999999999993</v>
      </c>
      <c r="K70" s="257">
        <f>K71+K72+K73</f>
        <v>521.37</v>
      </c>
      <c r="L70" s="257">
        <f t="shared" si="11"/>
        <v>93.48574502420658</v>
      </c>
      <c r="M70" s="257">
        <f>K70/K41*100</f>
        <v>0.27418219429687152</v>
      </c>
    </row>
    <row r="71" spans="1:16" s="260" customFormat="1">
      <c r="A71" s="259" t="s">
        <v>335</v>
      </c>
      <c r="B71" s="255">
        <f t="shared" si="8"/>
        <v>8432.2000000000007</v>
      </c>
      <c r="C71" s="255">
        <f t="shared" si="8"/>
        <v>7385.99</v>
      </c>
      <c r="D71" s="255">
        <f t="shared" si="1"/>
        <v>87.592680439268506</v>
      </c>
      <c r="E71" s="255">
        <f>C71/C41*100</f>
        <v>0.51215572861433079</v>
      </c>
      <c r="F71" s="255">
        <v>7874.5</v>
      </c>
      <c r="G71" s="255">
        <v>6864.62</v>
      </c>
      <c r="H71" s="255">
        <f t="shared" si="15"/>
        <v>87.175312718267833</v>
      </c>
      <c r="I71" s="255">
        <f>G71/G41*100</f>
        <v>0.54829979694092557</v>
      </c>
      <c r="J71" s="255">
        <f>559.8-2.1</f>
        <v>557.69999999999993</v>
      </c>
      <c r="K71" s="255">
        <v>521.37</v>
      </c>
      <c r="L71" s="241">
        <f t="shared" si="11"/>
        <v>93.48574502420658</v>
      </c>
      <c r="M71" s="241">
        <f>K71/K41*100</f>
        <v>0.27418219429687152</v>
      </c>
    </row>
    <row r="72" spans="1:16" s="260" customFormat="1" ht="60">
      <c r="A72" s="259" t="s">
        <v>336</v>
      </c>
      <c r="B72" s="255">
        <f t="shared" ref="B72:C77" si="16">F72+J72</f>
        <v>27406</v>
      </c>
      <c r="C72" s="255">
        <f t="shared" si="16"/>
        <v>18339.3</v>
      </c>
      <c r="D72" s="255">
        <f t="shared" si="1"/>
        <v>66.917098445595855</v>
      </c>
      <c r="E72" s="255">
        <f>C72/C41*100</f>
        <v>1.2716748267702496</v>
      </c>
      <c r="F72" s="255">
        <v>27406</v>
      </c>
      <c r="G72" s="255">
        <v>18339.3</v>
      </c>
      <c r="H72" s="255">
        <f t="shared" si="15"/>
        <v>66.917098445595855</v>
      </c>
      <c r="I72" s="255">
        <f>G72/G41*100</f>
        <v>1.4648202618700985</v>
      </c>
      <c r="J72" s="255">
        <v>0</v>
      </c>
      <c r="K72" s="255"/>
      <c r="L72" s="241"/>
      <c r="M72" s="241"/>
    </row>
    <row r="73" spans="1:16" s="244" customFormat="1" ht="75">
      <c r="A73" s="227" t="s">
        <v>337</v>
      </c>
      <c r="B73" s="241">
        <f t="shared" si="16"/>
        <v>69033.7</v>
      </c>
      <c r="C73" s="241">
        <f t="shared" si="16"/>
        <v>62627.66</v>
      </c>
      <c r="D73" s="241">
        <f t="shared" si="1"/>
        <v>90.720416260464106</v>
      </c>
      <c r="E73" s="241">
        <f>C73/C41*100</f>
        <v>4.3426967595015133</v>
      </c>
      <c r="F73" s="241">
        <v>69033.7</v>
      </c>
      <c r="G73" s="241">
        <v>62627.66</v>
      </c>
      <c r="H73" s="241">
        <f t="shared" si="15"/>
        <v>90.720416260464106</v>
      </c>
      <c r="I73" s="241">
        <f>G73/G41*100</f>
        <v>5.0022773672665535</v>
      </c>
      <c r="J73" s="241">
        <v>0</v>
      </c>
      <c r="K73" s="241"/>
      <c r="L73" s="254"/>
      <c r="M73" s="254"/>
    </row>
    <row r="74" spans="1:16" s="244" customFormat="1" ht="126">
      <c r="A74" s="261" t="s">
        <v>338</v>
      </c>
      <c r="B74" s="241">
        <f t="shared" si="16"/>
        <v>234.3</v>
      </c>
      <c r="C74" s="241">
        <f t="shared" si="16"/>
        <v>234.3</v>
      </c>
      <c r="D74" s="241">
        <f t="shared" si="1"/>
        <v>100</v>
      </c>
      <c r="E74" s="241">
        <f>C74/C41*100</f>
        <v>1.6246716718319103E-2</v>
      </c>
      <c r="F74" s="241">
        <v>234.3</v>
      </c>
      <c r="G74" s="241">
        <v>234.3</v>
      </c>
      <c r="H74" s="241">
        <f t="shared" si="15"/>
        <v>100</v>
      </c>
      <c r="I74" s="241">
        <f>G74/G41*100</f>
        <v>1.8714312288700446E-2</v>
      </c>
      <c r="J74" s="241"/>
      <c r="K74" s="241"/>
      <c r="L74" s="254"/>
      <c r="M74" s="254"/>
    </row>
    <row r="75" spans="1:16" s="244" customFormat="1" ht="300">
      <c r="A75" s="246" t="s">
        <v>339</v>
      </c>
      <c r="B75" s="241">
        <f t="shared" si="16"/>
        <v>718612.1</v>
      </c>
      <c r="C75" s="241">
        <f t="shared" si="16"/>
        <v>627021.9</v>
      </c>
      <c r="D75" s="241">
        <f>C75/B75*100</f>
        <v>87.254570302949261</v>
      </c>
      <c r="E75" s="241">
        <f>C75/C41*100</f>
        <v>43.478647825361541</v>
      </c>
      <c r="F75" s="255">
        <v>718612.1</v>
      </c>
      <c r="G75" s="255">
        <v>627021.9</v>
      </c>
      <c r="H75" s="241">
        <f t="shared" si="15"/>
        <v>87.254570302949261</v>
      </c>
      <c r="I75" s="241">
        <f>G75/G41*100</f>
        <v>50.082303237107574</v>
      </c>
      <c r="J75" s="241"/>
      <c r="K75" s="241"/>
      <c r="L75" s="254"/>
      <c r="M75" s="254"/>
    </row>
    <row r="76" spans="1:16" s="244" customFormat="1" ht="180">
      <c r="A76" s="246" t="s">
        <v>340</v>
      </c>
      <c r="B76" s="241">
        <f t="shared" si="16"/>
        <v>290414.90000000002</v>
      </c>
      <c r="C76" s="241">
        <f t="shared" si="16"/>
        <v>245682.9</v>
      </c>
      <c r="D76" s="241">
        <f t="shared" si="1"/>
        <v>84.597209027498238</v>
      </c>
      <c r="E76" s="241">
        <f>C76/C41*100</f>
        <v>17.036024237452494</v>
      </c>
      <c r="F76" s="255">
        <v>290414.90000000002</v>
      </c>
      <c r="G76" s="255">
        <v>245682.9</v>
      </c>
      <c r="H76" s="241">
        <f t="shared" si="15"/>
        <v>84.597209027498238</v>
      </c>
      <c r="I76" s="241">
        <f>G76/G41*100</f>
        <v>19.623501982900397</v>
      </c>
      <c r="J76" s="241">
        <v>0</v>
      </c>
      <c r="K76" s="241">
        <v>0</v>
      </c>
      <c r="L76" s="254"/>
      <c r="M76" s="254"/>
    </row>
    <row r="77" spans="1:16" s="212" customFormat="1" ht="45">
      <c r="A77" s="262" t="s">
        <v>341</v>
      </c>
      <c r="B77" s="263">
        <f t="shared" si="16"/>
        <v>899.73</v>
      </c>
      <c r="C77" s="264">
        <f t="shared" si="16"/>
        <v>722.81000000000006</v>
      </c>
      <c r="D77" s="264">
        <f>C77/B77*100</f>
        <v>80.336323119157967</v>
      </c>
      <c r="E77" s="264">
        <f>C77/C84*100</f>
        <v>3.4281107146441982E-2</v>
      </c>
      <c r="F77" s="263">
        <v>7.9</v>
      </c>
      <c r="G77" s="263">
        <v>8.19</v>
      </c>
      <c r="H77" s="263">
        <f t="shared" si="15"/>
        <v>103.67088607594937</v>
      </c>
      <c r="I77" s="263">
        <f>G77/G84*100</f>
        <v>4.7778619791848023E-4</v>
      </c>
      <c r="J77" s="263">
        <v>891.83</v>
      </c>
      <c r="K77" s="263">
        <v>714.62</v>
      </c>
      <c r="L77" s="263">
        <f>K77/J77*100</f>
        <v>80.129621116132</v>
      </c>
      <c r="M77" s="265">
        <f>K77/K83*100</f>
        <v>0.23791895523941159</v>
      </c>
    </row>
    <row r="78" spans="1:16" s="212" customFormat="1" ht="120">
      <c r="A78" s="262" t="s">
        <v>342</v>
      </c>
      <c r="B78" s="263">
        <f>F78+J78-325.66</f>
        <v>0</v>
      </c>
      <c r="C78" s="264">
        <f>G78+K78-325.66</f>
        <v>0</v>
      </c>
      <c r="D78" s="263" t="e">
        <f>C78/B78*100</f>
        <v>#DIV/0!</v>
      </c>
      <c r="E78" s="264">
        <f>C78/C84*100</f>
        <v>0</v>
      </c>
      <c r="F78" s="266"/>
      <c r="G78" s="266"/>
      <c r="H78" s="263"/>
      <c r="I78" s="263">
        <f>G78/G84*100</f>
        <v>0</v>
      </c>
      <c r="J78" s="263">
        <v>325.66000000000003</v>
      </c>
      <c r="K78" s="263">
        <v>325.66000000000003</v>
      </c>
      <c r="L78" s="263">
        <f>K78/J78*100</f>
        <v>100</v>
      </c>
      <c r="M78" s="265">
        <f>K78/K84*100</f>
        <v>6.3393672594729056E-2</v>
      </c>
    </row>
    <row r="79" spans="1:16" s="238" customFormat="1" ht="105">
      <c r="A79" s="262" t="s">
        <v>343</v>
      </c>
      <c r="B79" s="267">
        <f>F79+J79+325.66</f>
        <v>-18127.54</v>
      </c>
      <c r="C79" s="267">
        <f>G79+K79+325.66</f>
        <v>-18235.28</v>
      </c>
      <c r="D79" s="263">
        <f>C79/B79*100</f>
        <v>100.59434429602692</v>
      </c>
      <c r="E79" s="267">
        <f>C79/C84*100</f>
        <v>-0.86485464717611871</v>
      </c>
      <c r="F79" s="267">
        <v>-18453.2</v>
      </c>
      <c r="G79" s="267">
        <v>-18560.939999999999</v>
      </c>
      <c r="H79" s="263">
        <f>G79/F79*100</f>
        <v>100.58385537467755</v>
      </c>
      <c r="I79" s="267">
        <f>G79/G84*100</f>
        <v>-1.0828035350907248</v>
      </c>
      <c r="J79" s="267">
        <v>0</v>
      </c>
      <c r="K79" s="267">
        <v>0</v>
      </c>
      <c r="L79" s="263" t="e">
        <f>K79/J79*100</f>
        <v>#DIV/0!</v>
      </c>
      <c r="M79" s="265">
        <f>K79/K84*100</f>
        <v>0</v>
      </c>
      <c r="N79" s="268"/>
    </row>
    <row r="80" spans="1:16" s="272" customFormat="1">
      <c r="A80" s="269" t="s">
        <v>344</v>
      </c>
      <c r="B80" s="270">
        <f>B13+B41+B77+B78+B79</f>
        <v>2427796.4559999998</v>
      </c>
      <c r="C80" s="270">
        <f>C13+C41+C77+C78+C79</f>
        <v>2108479.1600000006</v>
      </c>
      <c r="D80" s="270">
        <f>C80/B80*100</f>
        <v>86.847443688664853</v>
      </c>
      <c r="E80" s="270">
        <f>E13+E41+E77+E78+E79</f>
        <v>99.999999999999986</v>
      </c>
      <c r="F80" s="270">
        <f>F13+F41+F77+F78+F79</f>
        <v>1967599.216</v>
      </c>
      <c r="G80" s="270">
        <f>G13+G41+G77+G78+G79</f>
        <v>1703944.4569999999</v>
      </c>
      <c r="H80" s="270">
        <f>G80/F80*100</f>
        <v>86.600179708548936</v>
      </c>
      <c r="I80" s="270">
        <f>I13+I41+I77+I79</f>
        <v>99.404291034712983</v>
      </c>
      <c r="J80" s="271">
        <f>J13+J41+J77+J78+J79</f>
        <v>460205.6399999999</v>
      </c>
      <c r="K80" s="271">
        <f>K13+K41+K77+K78+K79</f>
        <v>404542.64999999997</v>
      </c>
      <c r="L80" s="271">
        <f>K80/J80*100</f>
        <v>87.904757099456674</v>
      </c>
      <c r="M80" s="271">
        <f>M13+M41+M77+M79</f>
        <v>78.784553896519341</v>
      </c>
    </row>
    <row r="81" spans="1:15" s="272" customFormat="1" ht="90">
      <c r="A81" s="273" t="s">
        <v>345</v>
      </c>
      <c r="B81" s="274"/>
      <c r="C81" s="274">
        <v>0</v>
      </c>
      <c r="D81" s="274" t="e">
        <f>C81/B81*100</f>
        <v>#DIV/0!</v>
      </c>
      <c r="E81" s="274">
        <f>C81/C84*100</f>
        <v>0</v>
      </c>
      <c r="F81" s="274">
        <v>11161.03</v>
      </c>
      <c r="G81" s="274">
        <v>10211.379999999999</v>
      </c>
      <c r="H81" s="274">
        <f>G81/F81*100</f>
        <v>91.491376691936125</v>
      </c>
      <c r="I81" s="274">
        <f>G81/G84*100</f>
        <v>0.59570896528703421</v>
      </c>
      <c r="J81" s="275"/>
      <c r="K81" s="275"/>
      <c r="L81" s="276"/>
      <c r="M81" s="276"/>
    </row>
    <row r="82" spans="1:15" s="279" customFormat="1" ht="90">
      <c r="A82" s="273" t="s">
        <v>346</v>
      </c>
      <c r="B82" s="274"/>
      <c r="C82" s="274"/>
      <c r="D82" s="274"/>
      <c r="E82" s="274"/>
      <c r="F82" s="277"/>
      <c r="G82" s="277"/>
      <c r="H82" s="274"/>
      <c r="I82" s="274"/>
      <c r="J82" s="275">
        <v>121173.7</v>
      </c>
      <c r="K82" s="275">
        <v>109167.925</v>
      </c>
      <c r="L82" s="275">
        <f>K82/J82*100</f>
        <v>90.092095066833807</v>
      </c>
      <c r="M82" s="275">
        <f>K82/K84*100</f>
        <v>21.25086192745789</v>
      </c>
      <c r="N82" s="278"/>
      <c r="O82" s="278"/>
    </row>
    <row r="83" spans="1:15" s="279" customFormat="1" ht="28.5">
      <c r="A83" s="280" t="s">
        <v>347</v>
      </c>
      <c r="B83" s="281">
        <f>B41+B77+B78+B79+B81</f>
        <v>1670655.3659999999</v>
      </c>
      <c r="C83" s="281">
        <f>C41+C77+C78+C79+C81</f>
        <v>1424625.0650000002</v>
      </c>
      <c r="D83" s="281">
        <f>C83/B83*100</f>
        <v>85.273425865858698</v>
      </c>
      <c r="E83" s="281">
        <f>C83/C84*100</f>
        <v>67.566475971239853</v>
      </c>
      <c r="F83" s="281">
        <f>F41+F77+F78+F79+F81</f>
        <v>1455293.176</v>
      </c>
      <c r="G83" s="281">
        <f>G41+G77+G78+G79+G81</f>
        <v>1243641.585</v>
      </c>
      <c r="H83" s="281">
        <f>G83/F83*100</f>
        <v>85.456429364855353</v>
      </c>
      <c r="I83" s="281">
        <f>G83/G84*100</f>
        <v>72.55125573509919</v>
      </c>
      <c r="J83" s="282">
        <f>J41+J77+J78+J79+J82</f>
        <v>347696.92</v>
      </c>
      <c r="K83" s="282">
        <f>K41+K77+K78+K79+K82</f>
        <v>300362.78499999997</v>
      </c>
      <c r="L83" s="282">
        <f>K83/J83*100</f>
        <v>86.386380701905551</v>
      </c>
      <c r="M83" s="282">
        <f>K83/K84*100</f>
        <v>58.469262580393647</v>
      </c>
      <c r="N83" s="283"/>
    </row>
    <row r="84" spans="1:15" s="289" customFormat="1" ht="18.75">
      <c r="A84" s="284" t="s">
        <v>348</v>
      </c>
      <c r="B84" s="285">
        <f>B80+B81</f>
        <v>2427796.4559999998</v>
      </c>
      <c r="C84" s="285">
        <f>C80+C81</f>
        <v>2108479.1600000006</v>
      </c>
      <c r="D84" s="285">
        <f>C84/B84*100</f>
        <v>86.847443688664853</v>
      </c>
      <c r="E84" s="286">
        <f>E13+E83</f>
        <v>99.999999999999986</v>
      </c>
      <c r="F84" s="285">
        <f>F80+F81</f>
        <v>1978760.246</v>
      </c>
      <c r="G84" s="285">
        <f>G80+G81</f>
        <v>1714155.8369999998</v>
      </c>
      <c r="H84" s="286">
        <f>G84/F84*100</f>
        <v>86.627768091920714</v>
      </c>
      <c r="I84" s="286">
        <f>I13+I83</f>
        <v>100</v>
      </c>
      <c r="J84" s="287">
        <f>J80+J82</f>
        <v>581379.33999999985</v>
      </c>
      <c r="K84" s="287">
        <f>K80+K82</f>
        <v>513710.57499999995</v>
      </c>
      <c r="L84" s="287">
        <f>K84/J84*100</f>
        <v>88.360651928222993</v>
      </c>
      <c r="M84" s="288">
        <f>M13+M83</f>
        <v>100.00000000000001</v>
      </c>
    </row>
    <row r="85" spans="1:15" s="279" customFormat="1" ht="15.75">
      <c r="A85" s="290"/>
      <c r="B85" s="291"/>
      <c r="C85" s="292" t="s">
        <v>349</v>
      </c>
      <c r="D85" s="292"/>
      <c r="E85" s="293"/>
      <c r="F85" s="294"/>
      <c r="G85" s="294"/>
      <c r="H85" s="295"/>
      <c r="I85" s="296" t="s">
        <v>255</v>
      </c>
      <c r="J85" s="296"/>
      <c r="K85" s="296"/>
      <c r="L85" s="295"/>
      <c r="M85" s="297"/>
    </row>
    <row r="86" spans="1:15" s="279" customFormat="1" ht="15.75">
      <c r="A86" s="298" t="s">
        <v>350</v>
      </c>
      <c r="B86" s="299"/>
      <c r="C86" s="177"/>
      <c r="D86" s="178"/>
      <c r="E86" s="178"/>
      <c r="F86" s="179"/>
      <c r="G86" s="179"/>
      <c r="H86" s="178"/>
      <c r="I86" s="178"/>
      <c r="J86" s="177"/>
      <c r="K86" s="177"/>
      <c r="L86" s="178"/>
      <c r="M86" s="180"/>
    </row>
    <row r="87" spans="1:15" s="279" customFormat="1" ht="30">
      <c r="A87" s="298" t="s">
        <v>351</v>
      </c>
      <c r="B87" s="300" t="s">
        <v>352</v>
      </c>
      <c r="C87" s="300" t="s">
        <v>353</v>
      </c>
      <c r="D87" s="300" t="s">
        <v>354</v>
      </c>
      <c r="E87" s="300" t="s">
        <v>355</v>
      </c>
      <c r="F87" s="300" t="s">
        <v>356</v>
      </c>
      <c r="G87" s="300" t="s">
        <v>357</v>
      </c>
      <c r="H87" s="300" t="s">
        <v>358</v>
      </c>
      <c r="I87" s="300" t="s">
        <v>359</v>
      </c>
      <c r="J87" s="300" t="s">
        <v>360</v>
      </c>
      <c r="K87" s="300" t="s">
        <v>361</v>
      </c>
      <c r="L87" s="300" t="s">
        <v>362</v>
      </c>
      <c r="M87" s="300" t="s">
        <v>363</v>
      </c>
      <c r="N87" s="295"/>
      <c r="O87" s="295"/>
    </row>
    <row r="88" spans="1:15" ht="30">
      <c r="A88" s="298" t="s">
        <v>131</v>
      </c>
      <c r="B88" s="301">
        <f t="shared" ref="B88:M88" si="17">B89+B90</f>
        <v>46630.2</v>
      </c>
      <c r="C88" s="301">
        <f t="shared" si="17"/>
        <v>45640.1</v>
      </c>
      <c r="D88" s="301">
        <f t="shared" si="17"/>
        <v>40823.9</v>
      </c>
      <c r="E88" s="301">
        <f t="shared" si="17"/>
        <v>41484.399999999994</v>
      </c>
      <c r="F88" s="301">
        <f t="shared" si="17"/>
        <v>42245.1</v>
      </c>
      <c r="G88" s="301">
        <f t="shared" si="17"/>
        <v>38915.300000000003</v>
      </c>
      <c r="H88" s="301">
        <f t="shared" si="17"/>
        <v>34737.4</v>
      </c>
      <c r="I88" s="301">
        <f t="shared" si="17"/>
        <v>34604.199999999997</v>
      </c>
      <c r="J88" s="301">
        <f t="shared" si="17"/>
        <v>32881.800000000003</v>
      </c>
      <c r="K88" s="301">
        <f t="shared" si="17"/>
        <v>31086.5</v>
      </c>
      <c r="L88" s="301">
        <f t="shared" si="17"/>
        <v>33187.599999999999</v>
      </c>
      <c r="M88" s="301">
        <f t="shared" si="17"/>
        <v>0</v>
      </c>
      <c r="N88" s="180"/>
      <c r="O88" s="180"/>
    </row>
    <row r="89" spans="1:15" ht="30">
      <c r="A89" s="298" t="s">
        <v>264</v>
      </c>
      <c r="B89" s="302">
        <v>10652.2</v>
      </c>
      <c r="C89" s="303">
        <v>11505.6</v>
      </c>
      <c r="D89" s="303">
        <v>10798.7</v>
      </c>
      <c r="E89" s="301">
        <v>12751.3</v>
      </c>
      <c r="F89" s="301">
        <v>14493</v>
      </c>
      <c r="G89" s="304">
        <v>12599.2</v>
      </c>
      <c r="H89" s="304">
        <v>9946.6</v>
      </c>
      <c r="I89" s="304">
        <v>10243.9</v>
      </c>
      <c r="J89" s="304">
        <v>9181.7999999999993</v>
      </c>
      <c r="K89" s="304">
        <v>8212.7000000000007</v>
      </c>
      <c r="L89" s="304">
        <v>10618.1</v>
      </c>
      <c r="M89" s="304"/>
      <c r="N89" s="180"/>
      <c r="O89" s="180"/>
    </row>
    <row r="90" spans="1:15">
      <c r="A90" s="298" t="s">
        <v>128</v>
      </c>
      <c r="B90" s="302">
        <v>35978</v>
      </c>
      <c r="C90" s="305">
        <v>34134.5</v>
      </c>
      <c r="D90" s="305">
        <v>30025.200000000001</v>
      </c>
      <c r="E90" s="301">
        <v>28733.1</v>
      </c>
      <c r="F90" s="301">
        <v>27752.1</v>
      </c>
      <c r="G90" s="304">
        <v>26316.1</v>
      </c>
      <c r="H90" s="304">
        <v>24790.799999999999</v>
      </c>
      <c r="I90" s="304">
        <v>24360.3</v>
      </c>
      <c r="J90" s="306">
        <v>23700</v>
      </c>
      <c r="K90" s="304">
        <v>22873.8</v>
      </c>
      <c r="L90" s="304">
        <v>22569.5</v>
      </c>
      <c r="M90" s="304"/>
      <c r="N90" s="180"/>
      <c r="O90" s="180"/>
    </row>
    <row r="91" spans="1:15">
      <c r="A91" s="307" t="s">
        <v>364</v>
      </c>
      <c r="B91" s="308"/>
      <c r="C91" s="308"/>
      <c r="D91" s="308"/>
      <c r="E91" s="308"/>
      <c r="F91" s="309"/>
      <c r="G91" s="309"/>
      <c r="H91" s="309"/>
      <c r="I91" s="308"/>
      <c r="J91" s="310"/>
      <c r="K91" s="309"/>
      <c r="L91" s="309"/>
      <c r="M91" s="309"/>
      <c r="N91" s="180"/>
      <c r="O91" s="180"/>
    </row>
    <row r="92" spans="1:15" customFormat="1">
      <c r="A92" s="311"/>
      <c r="B92" s="312"/>
      <c r="C92" s="312"/>
      <c r="D92" s="312"/>
      <c r="E92" s="312"/>
      <c r="F92" s="313"/>
      <c r="G92" s="313"/>
      <c r="H92" s="309"/>
      <c r="I92" s="309"/>
      <c r="J92" s="314"/>
      <c r="K92" s="314"/>
      <c r="L92" s="309"/>
      <c r="M92" s="309"/>
      <c r="N92" s="309"/>
      <c r="O92" s="309"/>
    </row>
    <row r="93" spans="1:15" customFormat="1">
      <c r="A93" s="311"/>
      <c r="B93" s="315"/>
      <c r="C93" s="315"/>
      <c r="D93" s="312"/>
      <c r="E93" s="312"/>
      <c r="F93" s="316"/>
      <c r="G93" s="316"/>
      <c r="H93" s="309"/>
      <c r="I93" s="309"/>
      <c r="J93" s="312"/>
      <c r="K93" s="312"/>
      <c r="L93" s="312"/>
      <c r="M93" s="309"/>
      <c r="N93" s="309"/>
      <c r="O93" s="309"/>
    </row>
    <row r="94" spans="1:15" customFormat="1">
      <c r="A94" s="311"/>
      <c r="B94" s="315"/>
      <c r="C94" s="315"/>
      <c r="D94" s="312"/>
      <c r="E94" s="312"/>
      <c r="F94" s="317"/>
      <c r="G94" s="317"/>
      <c r="H94" s="309"/>
      <c r="I94" s="309"/>
      <c r="J94" s="312"/>
      <c r="K94" s="312"/>
      <c r="L94" s="312"/>
      <c r="M94" s="309"/>
      <c r="N94" s="309"/>
      <c r="O94" s="309"/>
    </row>
    <row r="95" spans="1:15" customFormat="1">
      <c r="A95" s="311"/>
      <c r="B95" s="315"/>
      <c r="C95" s="315"/>
      <c r="D95" s="312"/>
      <c r="E95" s="312"/>
      <c r="F95" s="316"/>
      <c r="G95" s="316"/>
      <c r="H95" s="309"/>
      <c r="I95" s="309"/>
      <c r="J95" s="312"/>
      <c r="K95" s="312"/>
      <c r="L95" s="312"/>
      <c r="M95" s="309"/>
    </row>
    <row r="96" spans="1:15" customFormat="1">
      <c r="A96" s="311"/>
      <c r="B96" s="315"/>
      <c r="C96" s="315"/>
      <c r="D96" s="312"/>
      <c r="E96" s="312"/>
      <c r="F96" s="313"/>
      <c r="G96" s="313"/>
      <c r="H96" s="309"/>
      <c r="I96" s="309"/>
      <c r="J96" s="312"/>
      <c r="K96" s="312"/>
      <c r="L96" s="312"/>
      <c r="M96" s="309"/>
    </row>
    <row r="97" spans="1:13" customFormat="1">
      <c r="A97" s="311"/>
      <c r="B97" s="312"/>
      <c r="C97" s="312"/>
      <c r="D97" s="312"/>
      <c r="E97" s="312"/>
      <c r="F97" s="313"/>
      <c r="G97" s="313"/>
      <c r="H97" s="309"/>
      <c r="I97" s="309"/>
      <c r="J97" s="309"/>
      <c r="K97" s="309"/>
      <c r="L97" s="309"/>
      <c r="M97" s="309"/>
    </row>
    <row r="98" spans="1:13" customFormat="1">
      <c r="A98" s="311"/>
      <c r="B98" s="312"/>
      <c r="C98" s="312"/>
      <c r="D98" s="312"/>
      <c r="E98" s="312"/>
      <c r="F98" s="313"/>
      <c r="G98" s="313"/>
      <c r="H98" s="309"/>
      <c r="I98" s="309"/>
      <c r="J98" s="309"/>
      <c r="K98" s="309"/>
      <c r="L98" s="309"/>
      <c r="M98" s="309"/>
    </row>
    <row r="99" spans="1:13" customFormat="1">
      <c r="A99" s="311"/>
      <c r="B99" s="312"/>
      <c r="C99" s="312"/>
      <c r="D99" s="312"/>
      <c r="E99" s="312"/>
      <c r="F99" s="313"/>
      <c r="G99" s="313"/>
      <c r="H99" s="309"/>
      <c r="I99" s="309"/>
      <c r="J99" s="309"/>
      <c r="K99" s="309"/>
      <c r="L99" s="309"/>
      <c r="M99" s="309"/>
    </row>
    <row r="100" spans="1:13" customFormat="1">
      <c r="A100" s="311"/>
      <c r="B100" s="309"/>
      <c r="C100" s="309"/>
      <c r="D100" s="309"/>
      <c r="E100" s="309"/>
      <c r="F100" s="313"/>
      <c r="G100" s="313"/>
      <c r="H100" s="309"/>
      <c r="I100" s="309"/>
      <c r="J100" s="309"/>
      <c r="K100" s="309"/>
      <c r="L100" s="309"/>
      <c r="M100" s="309"/>
    </row>
    <row r="101" spans="1:13" customFormat="1">
      <c r="A101" s="311"/>
      <c r="B101" s="309"/>
      <c r="C101" s="309"/>
      <c r="D101" s="309"/>
      <c r="E101" s="309"/>
      <c r="F101" s="313"/>
      <c r="G101" s="313"/>
      <c r="H101" s="309"/>
      <c r="I101" s="309"/>
      <c r="J101" s="309"/>
      <c r="K101" s="309"/>
      <c r="L101" s="309"/>
      <c r="M101" s="309"/>
    </row>
    <row r="102" spans="1:13" customFormat="1">
      <c r="A102" s="311"/>
      <c r="B102" s="309"/>
      <c r="C102" s="309"/>
      <c r="D102" s="309"/>
      <c r="E102" s="309"/>
      <c r="F102" s="313"/>
      <c r="G102" s="313"/>
      <c r="H102" s="309"/>
      <c r="I102" s="309"/>
      <c r="J102" s="309"/>
      <c r="K102" s="309"/>
      <c r="L102" s="309"/>
      <c r="M102" s="309"/>
    </row>
    <row r="103" spans="1:13" customFormat="1">
      <c r="A103" s="311"/>
      <c r="B103" s="309"/>
      <c r="C103" s="309"/>
      <c r="D103" s="309"/>
      <c r="E103" s="309"/>
      <c r="F103" s="313"/>
      <c r="G103" s="313"/>
      <c r="H103" s="309"/>
      <c r="I103" s="309"/>
      <c r="J103" s="309"/>
      <c r="K103" s="309"/>
      <c r="L103" s="309"/>
      <c r="M103" s="309"/>
    </row>
    <row r="104" spans="1:13" customFormat="1">
      <c r="A104" s="311"/>
      <c r="B104" s="309"/>
      <c r="C104" s="309"/>
      <c r="D104" s="309"/>
      <c r="E104" s="309"/>
      <c r="F104" s="313"/>
      <c r="G104" s="313"/>
      <c r="H104" s="309"/>
      <c r="I104" s="309"/>
      <c r="J104" s="309"/>
      <c r="K104" s="309"/>
      <c r="L104" s="309"/>
      <c r="M104" s="309"/>
    </row>
    <row r="105" spans="1:13" customFormat="1">
      <c r="A105" s="311"/>
      <c r="B105" s="309"/>
      <c r="C105" s="309"/>
      <c r="D105" s="309"/>
      <c r="E105" s="309"/>
      <c r="F105" s="313"/>
      <c r="G105" s="313"/>
      <c r="H105" s="309"/>
      <c r="I105" s="309"/>
      <c r="J105" s="309"/>
      <c r="K105" s="309"/>
      <c r="L105" s="309"/>
      <c r="M105" s="309"/>
    </row>
    <row r="106" spans="1:13" customFormat="1">
      <c r="A106" s="311"/>
      <c r="B106" s="309"/>
      <c r="C106" s="309"/>
      <c r="D106" s="309"/>
      <c r="E106" s="309"/>
      <c r="F106" s="313"/>
      <c r="G106" s="313"/>
      <c r="H106" s="309"/>
      <c r="I106" s="309"/>
      <c r="J106" s="309"/>
      <c r="K106" s="309"/>
      <c r="L106" s="309"/>
      <c r="M106" s="309"/>
    </row>
    <row r="107" spans="1:13" customFormat="1">
      <c r="A107" s="311"/>
      <c r="B107" s="309"/>
      <c r="C107" s="309"/>
      <c r="D107" s="309"/>
      <c r="E107" s="309"/>
      <c r="F107" s="313"/>
      <c r="G107" s="313"/>
      <c r="H107" s="309"/>
      <c r="I107" s="309"/>
      <c r="J107" s="309"/>
      <c r="K107" s="309"/>
      <c r="L107" s="309"/>
      <c r="M107" s="309"/>
    </row>
    <row r="108" spans="1:13" customFormat="1">
      <c r="A108" s="311"/>
      <c r="B108" s="309"/>
      <c r="C108" s="309"/>
      <c r="D108" s="309"/>
      <c r="E108" s="309"/>
      <c r="F108" s="313"/>
      <c r="G108" s="313"/>
      <c r="H108" s="309"/>
      <c r="I108" s="309"/>
      <c r="J108" s="309"/>
      <c r="K108" s="309"/>
      <c r="L108" s="309"/>
      <c r="M108" s="309"/>
    </row>
    <row r="109" spans="1:13" customFormat="1">
      <c r="A109" s="311"/>
      <c r="B109" s="309"/>
      <c r="C109" s="309"/>
      <c r="D109" s="309"/>
      <c r="E109" s="309"/>
      <c r="F109" s="313"/>
      <c r="G109" s="313"/>
      <c r="H109" s="309"/>
      <c r="I109" s="309"/>
      <c r="J109" s="309"/>
      <c r="K109" s="309"/>
      <c r="L109" s="309"/>
      <c r="M109" s="309"/>
    </row>
    <row r="110" spans="1:13" customFormat="1">
      <c r="A110" s="311"/>
      <c r="B110" s="309"/>
      <c r="C110" s="309"/>
      <c r="D110" s="309"/>
      <c r="E110" s="309"/>
      <c r="F110" s="313"/>
      <c r="G110" s="313"/>
      <c r="H110" s="309"/>
      <c r="I110" s="309"/>
      <c r="J110" s="309"/>
      <c r="K110" s="309"/>
      <c r="L110" s="309"/>
      <c r="M110" s="309"/>
    </row>
    <row r="111" spans="1:13" customFormat="1">
      <c r="A111" s="311"/>
      <c r="B111" s="309"/>
      <c r="C111" s="309"/>
      <c r="D111" s="309"/>
      <c r="E111" s="309"/>
      <c r="F111" s="313"/>
      <c r="G111" s="313"/>
      <c r="H111" s="309"/>
      <c r="I111" s="309"/>
      <c r="J111" s="309"/>
      <c r="K111" s="309"/>
      <c r="L111" s="309"/>
      <c r="M111" s="309"/>
    </row>
    <row r="112" spans="1:13" customFormat="1">
      <c r="A112" s="311"/>
      <c r="B112" s="309"/>
      <c r="C112" s="309"/>
      <c r="D112" s="309"/>
      <c r="E112" s="309"/>
      <c r="F112" s="313"/>
      <c r="G112" s="313"/>
      <c r="H112" s="309"/>
      <c r="I112" s="309"/>
      <c r="J112" s="309"/>
      <c r="K112" s="309"/>
      <c r="L112" s="309"/>
      <c r="M112" s="309"/>
    </row>
    <row r="113" spans="1:13" customFormat="1">
      <c r="A113" s="311"/>
      <c r="B113" s="309"/>
      <c r="C113" s="309"/>
      <c r="D113" s="309"/>
      <c r="E113" s="309"/>
      <c r="F113" s="313"/>
      <c r="G113" s="313"/>
      <c r="H113" s="309"/>
      <c r="I113" s="309"/>
      <c r="J113" s="309"/>
      <c r="K113" s="309"/>
      <c r="L113" s="309"/>
      <c r="M113" s="309"/>
    </row>
    <row r="114" spans="1:13" customFormat="1">
      <c r="A114" s="311"/>
      <c r="B114" s="309"/>
      <c r="C114" s="309"/>
      <c r="D114" s="309"/>
      <c r="E114" s="309"/>
      <c r="F114" s="313"/>
      <c r="G114" s="313"/>
      <c r="H114" s="309"/>
      <c r="I114" s="309"/>
      <c r="J114" s="309"/>
      <c r="K114" s="309"/>
      <c r="L114" s="309"/>
      <c r="M114" s="309"/>
    </row>
    <row r="115" spans="1:13" customFormat="1">
      <c r="A115" s="311"/>
      <c r="B115" s="309"/>
      <c r="C115" s="309"/>
      <c r="D115" s="309"/>
      <c r="E115" s="309"/>
      <c r="F115" s="313"/>
      <c r="G115" s="313"/>
      <c r="H115" s="309"/>
      <c r="I115" s="309"/>
      <c r="J115" s="309"/>
      <c r="K115" s="309"/>
      <c r="L115" s="309"/>
      <c r="M115" s="309"/>
    </row>
    <row r="116" spans="1:13" customFormat="1">
      <c r="A116" s="311"/>
      <c r="B116" s="309"/>
      <c r="C116" s="309"/>
      <c r="D116" s="309"/>
      <c r="E116" s="309"/>
      <c r="F116" s="313"/>
      <c r="G116" s="313"/>
      <c r="H116" s="309"/>
      <c r="I116" s="309"/>
      <c r="J116" s="309"/>
      <c r="K116" s="309"/>
      <c r="L116" s="309"/>
      <c r="M116" s="309"/>
    </row>
  </sheetData>
  <mergeCells count="13">
    <mergeCell ref="C8:C9"/>
    <mergeCell ref="G8:G9"/>
    <mergeCell ref="K8:K9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7"/>
  <sheetViews>
    <sheetView view="pageBreakPreview" zoomScaleSheetLayoutView="100" workbookViewId="0">
      <pane xSplit="1" topLeftCell="B1" activePane="topRight" state="frozen"/>
      <selection activeCell="A38" sqref="A38"/>
      <selection pane="topRight" activeCell="B96" sqref="B96"/>
    </sheetView>
  </sheetViews>
  <sheetFormatPr defaultRowHeight="12.75"/>
  <cols>
    <col min="1" max="1" width="35.7109375" style="13" customWidth="1"/>
    <col min="2" max="2" width="22" style="8" customWidth="1"/>
    <col min="3" max="3" width="12" style="6" customWidth="1"/>
    <col min="4" max="4" width="11.7109375" style="6" customWidth="1"/>
    <col min="5" max="5" width="10.28515625" style="6" customWidth="1"/>
    <col min="6" max="6" width="7.5703125" style="50" customWidth="1"/>
    <col min="7" max="7" width="12.28515625" style="50" customWidth="1"/>
    <col min="8" max="8" width="11.28515625" style="50" customWidth="1"/>
    <col min="9" max="9" width="9.7109375" style="50" customWidth="1"/>
    <col min="10" max="10" width="7.5703125" style="50" customWidth="1"/>
    <col min="11" max="11" width="11.140625" style="50" customWidth="1"/>
    <col min="12" max="12" width="10.85546875" style="50" customWidth="1"/>
    <col min="13" max="13" width="9.42578125" style="50" customWidth="1"/>
    <col min="14" max="14" width="9.140625" style="50" customWidth="1"/>
    <col min="15" max="15" width="8.42578125" style="51" customWidth="1"/>
    <col min="16" max="16" width="8.42578125" style="8" customWidth="1"/>
    <col min="17" max="16384" width="9.140625" style="8"/>
  </cols>
  <sheetData>
    <row r="1" spans="1:15" ht="18" customHeight="1">
      <c r="A1" s="75"/>
      <c r="B1" s="66" t="s">
        <v>42</v>
      </c>
      <c r="C1" s="66" t="s">
        <v>42</v>
      </c>
      <c r="D1" s="66" t="s">
        <v>42</v>
      </c>
      <c r="E1" s="66"/>
      <c r="F1" s="66"/>
      <c r="G1" s="332"/>
      <c r="H1" s="332"/>
      <c r="I1" s="49"/>
      <c r="J1" s="49"/>
      <c r="K1" s="49"/>
      <c r="L1" s="49"/>
      <c r="M1" s="49"/>
    </row>
    <row r="2" spans="1:15" s="9" customFormat="1" ht="17.25" customHeight="1">
      <c r="A2" s="336" t="s">
        <v>136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151"/>
      <c r="N2" s="152"/>
      <c r="O2" s="52"/>
    </row>
    <row r="3" spans="1:15" s="9" customFormat="1" ht="14.25" customHeight="1">
      <c r="A3" s="336" t="s">
        <v>137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151"/>
      <c r="N3" s="152"/>
      <c r="O3" s="52"/>
    </row>
    <row r="4" spans="1:15" s="9" customFormat="1" ht="12.75" customHeight="1">
      <c r="A4" s="76"/>
      <c r="B4" s="97"/>
      <c r="C4" s="97"/>
      <c r="D4" s="97"/>
      <c r="E4" s="67"/>
      <c r="F4" s="67"/>
      <c r="G4" s="149"/>
      <c r="H4" s="149"/>
      <c r="I4" s="149"/>
      <c r="J4" s="149"/>
      <c r="K4" s="149"/>
      <c r="L4" s="149"/>
      <c r="M4" s="151"/>
      <c r="N4" s="152"/>
      <c r="O4" s="52"/>
    </row>
    <row r="5" spans="1:15" s="9" customFormat="1" ht="14.25" customHeight="1">
      <c r="A5" s="77"/>
      <c r="B5" s="52"/>
      <c r="C5" s="336" t="s">
        <v>256</v>
      </c>
      <c r="D5" s="337"/>
      <c r="E5" s="337"/>
      <c r="F5" s="98"/>
      <c r="G5" s="53"/>
      <c r="H5" s="53"/>
      <c r="I5" s="53"/>
      <c r="J5" s="54"/>
      <c r="K5" s="53"/>
      <c r="L5" s="53"/>
      <c r="M5" s="151"/>
      <c r="N5" s="152"/>
      <c r="O5" s="52"/>
    </row>
    <row r="6" spans="1:15" s="9" customFormat="1" ht="0.75" customHeight="1">
      <c r="A6" s="338"/>
      <c r="B6" s="338"/>
      <c r="C6" s="338"/>
      <c r="D6" s="338"/>
      <c r="E6" s="339"/>
      <c r="F6" s="339"/>
      <c r="G6" s="339"/>
      <c r="H6" s="53"/>
      <c r="I6" s="53"/>
      <c r="J6" s="54"/>
      <c r="K6" s="53"/>
      <c r="L6" s="53"/>
      <c r="M6" s="153"/>
      <c r="N6" s="152"/>
      <c r="O6" s="52"/>
    </row>
    <row r="7" spans="1:15" s="9" customFormat="1" ht="12.95" customHeight="1">
      <c r="A7" s="340" t="s">
        <v>238</v>
      </c>
      <c r="B7" s="340"/>
      <c r="C7" s="53"/>
      <c r="D7" s="53"/>
      <c r="E7" s="54"/>
      <c r="F7" s="54"/>
      <c r="G7" s="331"/>
      <c r="H7" s="331"/>
      <c r="I7" s="53"/>
      <c r="J7" s="54"/>
      <c r="K7" s="53"/>
      <c r="L7" s="53"/>
      <c r="M7" s="153"/>
      <c r="N7" s="152"/>
      <c r="O7" s="52"/>
    </row>
    <row r="8" spans="1:15" s="6" customFormat="1" ht="18.75" customHeight="1">
      <c r="A8" s="341"/>
      <c r="B8" s="343"/>
      <c r="C8" s="346" t="s">
        <v>131</v>
      </c>
      <c r="D8" s="346"/>
      <c r="E8" s="346"/>
      <c r="F8" s="347"/>
      <c r="G8" s="345" t="s">
        <v>127</v>
      </c>
      <c r="H8" s="345"/>
      <c r="I8" s="345"/>
      <c r="J8" s="345"/>
      <c r="K8" s="335" t="s">
        <v>128</v>
      </c>
      <c r="L8" s="335"/>
      <c r="M8" s="335"/>
      <c r="N8" s="335"/>
      <c r="O8" s="50"/>
    </row>
    <row r="9" spans="1:15" s="6" customFormat="1" ht="63.75" customHeight="1">
      <c r="A9" s="342"/>
      <c r="B9" s="344"/>
      <c r="C9" s="78" t="s">
        <v>132</v>
      </c>
      <c r="D9" s="78" t="s">
        <v>133</v>
      </c>
      <c r="E9" s="79" t="s">
        <v>129</v>
      </c>
      <c r="F9" s="80" t="s">
        <v>130</v>
      </c>
      <c r="G9" s="154" t="s">
        <v>126</v>
      </c>
      <c r="H9" s="154" t="s">
        <v>125</v>
      </c>
      <c r="I9" s="155" t="s">
        <v>129</v>
      </c>
      <c r="J9" s="80" t="s">
        <v>130</v>
      </c>
      <c r="K9" s="80" t="s">
        <v>134</v>
      </c>
      <c r="L9" s="80" t="s">
        <v>135</v>
      </c>
      <c r="M9" s="155" t="s">
        <v>129</v>
      </c>
      <c r="N9" s="80" t="s">
        <v>130</v>
      </c>
      <c r="O9" s="50"/>
    </row>
    <row r="10" spans="1:15" s="6" customFormat="1" ht="21" customHeight="1">
      <c r="A10" s="81" t="s">
        <v>57</v>
      </c>
      <c r="B10" s="82" t="s">
        <v>69</v>
      </c>
      <c r="C10" s="83" t="s">
        <v>78</v>
      </c>
      <c r="D10" s="83" t="s">
        <v>86</v>
      </c>
      <c r="E10" s="83" t="s">
        <v>124</v>
      </c>
      <c r="F10" s="84" t="s">
        <v>3</v>
      </c>
      <c r="G10" s="84" t="s">
        <v>14</v>
      </c>
      <c r="H10" s="84" t="s">
        <v>27</v>
      </c>
      <c r="I10" s="84" t="s">
        <v>70</v>
      </c>
      <c r="J10" s="84" t="s">
        <v>77</v>
      </c>
      <c r="K10" s="84" t="s">
        <v>236</v>
      </c>
      <c r="L10" s="84" t="s">
        <v>237</v>
      </c>
      <c r="M10" s="156">
        <v>13</v>
      </c>
      <c r="N10" s="150">
        <v>14</v>
      </c>
      <c r="O10" s="50"/>
    </row>
    <row r="11" spans="1:15" s="10" customFormat="1" ht="30" customHeight="1">
      <c r="A11" s="106" t="s">
        <v>29</v>
      </c>
      <c r="B11" s="107" t="s">
        <v>103</v>
      </c>
      <c r="C11" s="108">
        <f>C13+C22+C24+C28+C36+C40+C46+C49+C54+C57+C59</f>
        <v>2537130.2310000001</v>
      </c>
      <c r="D11" s="108">
        <f>D13+D22+D24+D28+D36+D40+D46+D49+D54+D57+D59</f>
        <v>2072873.4500000002</v>
      </c>
      <c r="E11" s="108">
        <f>D11/C11*100</f>
        <v>81.701499776106687</v>
      </c>
      <c r="F11" s="103">
        <f>F13+F22+F24+F28+F36+F40+F46+F49+F54+F57+F59</f>
        <v>100</v>
      </c>
      <c r="G11" s="157">
        <f>G13+G22+G24+G28+G36+G40+G46+G49+G54+G57+G59</f>
        <v>2015834.6310000001</v>
      </c>
      <c r="H11" s="157">
        <f>H13+H22+H24+H28+H36+H40+H46+H49+H54+H57+H59</f>
        <v>1676866.8499999999</v>
      </c>
      <c r="I11" s="157">
        <f>H11/G11*100</f>
        <v>83.184742647672067</v>
      </c>
      <c r="J11" s="103">
        <f>J13+J22+J24+J28+J36+J40+J46+J49+J54+J57+J59</f>
        <v>100</v>
      </c>
      <c r="K11" s="157">
        <f>K13+K22+K24+K28+K36+K40+K46+K49+K54+K57+K59</f>
        <v>653638.69999999995</v>
      </c>
      <c r="L11" s="157">
        <f>L13+L22+L24+L28+L36+L40+L46+L49+L54+L57+L59</f>
        <v>515393.8000000001</v>
      </c>
      <c r="M11" s="158">
        <f>L11/K11*100</f>
        <v>78.849951815888517</v>
      </c>
      <c r="N11" s="103">
        <f>N13+N22+N24+N28+N36+N40+N46+N49+N54+N57</f>
        <v>99.998467191495095</v>
      </c>
      <c r="O11" s="55"/>
    </row>
    <row r="12" spans="1:15" ht="18" customHeight="1">
      <c r="A12" s="109" t="s">
        <v>92</v>
      </c>
      <c r="B12" s="110" t="s">
        <v>42</v>
      </c>
      <c r="C12" s="110"/>
      <c r="D12" s="110"/>
      <c r="E12" s="108"/>
      <c r="F12" s="111"/>
      <c r="G12" s="111" t="s">
        <v>42</v>
      </c>
      <c r="H12" s="111" t="s">
        <v>42</v>
      </c>
      <c r="I12" s="157"/>
      <c r="J12" s="111"/>
      <c r="K12" s="157"/>
      <c r="L12" s="157"/>
      <c r="M12" s="158"/>
      <c r="N12" s="142"/>
    </row>
    <row r="13" spans="1:15" s="10" customFormat="1" ht="24" customHeight="1">
      <c r="A13" s="112" t="s">
        <v>56</v>
      </c>
      <c r="B13" s="113" t="s">
        <v>85</v>
      </c>
      <c r="C13" s="108">
        <f>G13+K13-11161</f>
        <v>317040.09999999998</v>
      </c>
      <c r="D13" s="108">
        <f>H13+L13-10211.4</f>
        <v>268377.84999999998</v>
      </c>
      <c r="E13" s="108">
        <f t="shared" ref="E13:E20" si="0">D13/C13*100</f>
        <v>84.651074107029373</v>
      </c>
      <c r="F13" s="103">
        <f>D13*100/D11</f>
        <v>12.947141080899074</v>
      </c>
      <c r="G13" s="157">
        <f>G14+G15+G16+G17+G18+G19+G20+G21</f>
        <v>127339.8</v>
      </c>
      <c r="H13" s="157">
        <f>H14+H15+H16+H17+H18+H19+H20+H21</f>
        <v>106482.84999999999</v>
      </c>
      <c r="I13" s="157">
        <f t="shared" ref="I13:I21" si="1">H13/G13*100</f>
        <v>83.621028146738084</v>
      </c>
      <c r="J13" s="103">
        <f>H13*100/H11</f>
        <v>6.3501076427147458</v>
      </c>
      <c r="K13" s="157">
        <f>K14+K15+K16+K17+K18+K19+K20+K21</f>
        <v>200861.3</v>
      </c>
      <c r="L13" s="157">
        <f>L14+L15+L16+L17+L18+L19+L20+L21</f>
        <v>172106.40000000002</v>
      </c>
      <c r="M13" s="158">
        <f>L13/K13*100</f>
        <v>85.68420098844328</v>
      </c>
      <c r="N13" s="103">
        <f>L13*100/L11</f>
        <v>33.393184008034247</v>
      </c>
      <c r="O13" s="55"/>
    </row>
    <row r="14" spans="1:15" ht="39.75" customHeight="1">
      <c r="A14" s="11" t="s">
        <v>73</v>
      </c>
      <c r="B14" s="114" t="s">
        <v>118</v>
      </c>
      <c r="C14" s="115">
        <f>G14+K14</f>
        <v>26703.4</v>
      </c>
      <c r="D14" s="115">
        <f>H14+L14</f>
        <v>23908.400000000001</v>
      </c>
      <c r="E14" s="115">
        <f t="shared" si="0"/>
        <v>89.533168060995976</v>
      </c>
      <c r="F14" s="116"/>
      <c r="G14" s="116">
        <v>3674.7</v>
      </c>
      <c r="H14" s="116">
        <v>3354.9</v>
      </c>
      <c r="I14" s="116">
        <f t="shared" si="1"/>
        <v>91.29724875500041</v>
      </c>
      <c r="J14" s="116"/>
      <c r="K14" s="116">
        <v>23028.7</v>
      </c>
      <c r="L14" s="116">
        <v>20553.5</v>
      </c>
      <c r="M14" s="159">
        <f>L14/K14*100</f>
        <v>89.251672912496133</v>
      </c>
      <c r="N14" s="103"/>
    </row>
    <row r="15" spans="1:15" ht="51.75" customHeight="1">
      <c r="A15" s="11" t="s">
        <v>79</v>
      </c>
      <c r="B15" s="114" t="s">
        <v>121</v>
      </c>
      <c r="C15" s="115">
        <f>G15+K15</f>
        <v>5155.3</v>
      </c>
      <c r="D15" s="115">
        <f t="shared" ref="D15:D21" si="2">H15+L15</f>
        <v>4480.8</v>
      </c>
      <c r="E15" s="115">
        <f t="shared" si="0"/>
        <v>86.916377320427515</v>
      </c>
      <c r="F15" s="116"/>
      <c r="G15" s="116">
        <v>5155.3</v>
      </c>
      <c r="H15" s="116">
        <v>4480.8</v>
      </c>
      <c r="I15" s="116">
        <f t="shared" si="1"/>
        <v>86.916377320427515</v>
      </c>
      <c r="J15" s="116"/>
      <c r="K15" s="116"/>
      <c r="L15" s="116"/>
      <c r="M15" s="158"/>
      <c r="N15" s="103"/>
    </row>
    <row r="16" spans="1:15" ht="59.25" customHeight="1">
      <c r="A16" s="11" t="s">
        <v>75</v>
      </c>
      <c r="B16" s="114" t="s">
        <v>21</v>
      </c>
      <c r="C16" s="115">
        <f>G16+K16-11161</f>
        <v>207474.09999999998</v>
      </c>
      <c r="D16" s="115">
        <f>H16+L16-10211.4</f>
        <v>178862.9</v>
      </c>
      <c r="E16" s="115">
        <f t="shared" si="0"/>
        <v>86.209748590305978</v>
      </c>
      <c r="F16" s="116"/>
      <c r="G16" s="116">
        <v>54784.3</v>
      </c>
      <c r="H16" s="116">
        <v>48119.3</v>
      </c>
      <c r="I16" s="116">
        <f t="shared" si="1"/>
        <v>87.834105756576236</v>
      </c>
      <c r="J16" s="116"/>
      <c r="K16" s="116">
        <v>163850.79999999999</v>
      </c>
      <c r="L16" s="116">
        <v>140955</v>
      </c>
      <c r="M16" s="159">
        <f t="shared" ref="M16:M21" si="3">L16/K16*100</f>
        <v>86.026433804412321</v>
      </c>
      <c r="N16" s="103"/>
    </row>
    <row r="17" spans="1:15" ht="15.75" customHeight="1">
      <c r="A17" s="11" t="s">
        <v>53</v>
      </c>
      <c r="B17" s="114" t="s">
        <v>24</v>
      </c>
      <c r="C17" s="115">
        <f t="shared" ref="C17:C20" si="4">G17+K17</f>
        <v>234.3</v>
      </c>
      <c r="D17" s="115">
        <f t="shared" si="2"/>
        <v>187.35</v>
      </c>
      <c r="E17" s="115">
        <f t="shared" si="0"/>
        <v>79.961587708066574</v>
      </c>
      <c r="F17" s="116"/>
      <c r="G17" s="116">
        <v>234.3</v>
      </c>
      <c r="H17" s="116">
        <v>187.35</v>
      </c>
      <c r="I17" s="116">
        <f t="shared" si="1"/>
        <v>79.961587708066574</v>
      </c>
      <c r="J17" s="116"/>
      <c r="K17" s="116"/>
      <c r="L17" s="116"/>
      <c r="M17" s="159"/>
      <c r="N17" s="142"/>
    </row>
    <row r="18" spans="1:15" ht="47.25" customHeight="1">
      <c r="A18" s="11" t="s">
        <v>64</v>
      </c>
      <c r="B18" s="114" t="s">
        <v>60</v>
      </c>
      <c r="C18" s="115">
        <f t="shared" si="4"/>
        <v>32562.2</v>
      </c>
      <c r="D18" s="115">
        <f t="shared" si="2"/>
        <v>26780.5</v>
      </c>
      <c r="E18" s="115">
        <f t="shared" si="0"/>
        <v>82.244135838487566</v>
      </c>
      <c r="F18" s="116"/>
      <c r="G18" s="116">
        <v>31403.4</v>
      </c>
      <c r="H18" s="116">
        <v>25864.3</v>
      </c>
      <c r="I18" s="116">
        <f t="shared" si="1"/>
        <v>82.361464045294454</v>
      </c>
      <c r="J18" s="116"/>
      <c r="K18" s="116">
        <v>1158.8</v>
      </c>
      <c r="L18" s="116">
        <v>916.2</v>
      </c>
      <c r="M18" s="159">
        <f t="shared" si="3"/>
        <v>79.06454953400069</v>
      </c>
      <c r="N18" s="142"/>
    </row>
    <row r="19" spans="1:15" ht="27" customHeight="1">
      <c r="A19" s="11" t="s">
        <v>18</v>
      </c>
      <c r="B19" s="114" t="s">
        <v>63</v>
      </c>
      <c r="C19" s="115">
        <f t="shared" si="4"/>
        <v>2356.1</v>
      </c>
      <c r="D19" s="115">
        <f t="shared" si="2"/>
        <v>2356.1</v>
      </c>
      <c r="E19" s="115">
        <f t="shared" si="0"/>
        <v>100</v>
      </c>
      <c r="F19" s="116"/>
      <c r="G19" s="116"/>
      <c r="H19" s="116"/>
      <c r="I19" s="116"/>
      <c r="J19" s="116"/>
      <c r="K19" s="116">
        <v>2356.1</v>
      </c>
      <c r="L19" s="116">
        <v>2356.1</v>
      </c>
      <c r="M19" s="159">
        <f t="shared" si="3"/>
        <v>100</v>
      </c>
      <c r="N19" s="142"/>
    </row>
    <row r="20" spans="1:15">
      <c r="A20" s="11" t="s">
        <v>26</v>
      </c>
      <c r="B20" s="114" t="s">
        <v>8</v>
      </c>
      <c r="C20" s="115">
        <f t="shared" si="4"/>
        <v>1361.3</v>
      </c>
      <c r="D20" s="115">
        <f t="shared" si="2"/>
        <v>0</v>
      </c>
      <c r="E20" s="115">
        <f t="shared" si="0"/>
        <v>0</v>
      </c>
      <c r="F20" s="116"/>
      <c r="G20" s="116">
        <v>1000</v>
      </c>
      <c r="H20" s="116">
        <v>0</v>
      </c>
      <c r="I20" s="116">
        <f t="shared" si="1"/>
        <v>0</v>
      </c>
      <c r="J20" s="116"/>
      <c r="K20" s="116">
        <v>361.3</v>
      </c>
      <c r="L20" s="116">
        <v>0</v>
      </c>
      <c r="M20" s="159">
        <f t="shared" si="3"/>
        <v>0</v>
      </c>
      <c r="N20" s="142"/>
    </row>
    <row r="21" spans="1:15">
      <c r="A21" s="11" t="s">
        <v>1</v>
      </c>
      <c r="B21" s="114" t="s">
        <v>44</v>
      </c>
      <c r="C21" s="115">
        <f>G21+K21</f>
        <v>41193.4</v>
      </c>
      <c r="D21" s="115">
        <f t="shared" si="2"/>
        <v>31801.800000000003</v>
      </c>
      <c r="E21" s="115">
        <f t="shared" ref="E21:E34" si="5">D21/C21*100</f>
        <v>77.201202134322486</v>
      </c>
      <c r="F21" s="116"/>
      <c r="G21" s="116">
        <v>31087.8</v>
      </c>
      <c r="H21" s="116">
        <v>24476.2</v>
      </c>
      <c r="I21" s="116">
        <f t="shared" si="1"/>
        <v>78.732493132354179</v>
      </c>
      <c r="J21" s="116"/>
      <c r="K21" s="116">
        <v>10105.6</v>
      </c>
      <c r="L21" s="116">
        <v>7325.6</v>
      </c>
      <c r="M21" s="159">
        <f t="shared" si="3"/>
        <v>72.49050031665611</v>
      </c>
      <c r="N21" s="142"/>
    </row>
    <row r="22" spans="1:15" s="10" customFormat="1" ht="22.5" customHeight="1">
      <c r="A22" s="112" t="s">
        <v>2</v>
      </c>
      <c r="B22" s="113" t="s">
        <v>23</v>
      </c>
      <c r="C22" s="108">
        <f>G22+K22</f>
        <v>3255.9</v>
      </c>
      <c r="D22" s="108">
        <f>H22+L22</f>
        <v>2612.1999999999998</v>
      </c>
      <c r="E22" s="108">
        <f t="shared" si="5"/>
        <v>80.229736785527805</v>
      </c>
      <c r="F22" s="103">
        <f>D22*100/D11</f>
        <v>0.12601830565199237</v>
      </c>
      <c r="G22" s="157">
        <v>0</v>
      </c>
      <c r="H22" s="157">
        <v>0</v>
      </c>
      <c r="I22" s="157">
        <v>0</v>
      </c>
      <c r="J22" s="103">
        <f>H22*100/H11</f>
        <v>0</v>
      </c>
      <c r="K22" s="157">
        <f>K23</f>
        <v>3255.9</v>
      </c>
      <c r="L22" s="157">
        <f>L23</f>
        <v>2612.1999999999998</v>
      </c>
      <c r="M22" s="158">
        <f t="shared" ref="M22:M34" si="6">L22/K22*100</f>
        <v>80.229736785527805</v>
      </c>
      <c r="N22" s="103">
        <f>L22*100/L11</f>
        <v>0.50683574385256458</v>
      </c>
      <c r="O22" s="55"/>
    </row>
    <row r="23" spans="1:15" ht="27.75" customHeight="1">
      <c r="A23" s="117" t="s">
        <v>41</v>
      </c>
      <c r="B23" s="114" t="s">
        <v>66</v>
      </c>
      <c r="C23" s="115">
        <f t="shared" ref="C23:C34" si="7">G23+K23</f>
        <v>3255.9</v>
      </c>
      <c r="D23" s="115">
        <f t="shared" ref="D23:D34" si="8">H23+L23</f>
        <v>2612.1999999999998</v>
      </c>
      <c r="E23" s="115">
        <f t="shared" si="5"/>
        <v>80.229736785527805</v>
      </c>
      <c r="F23" s="116"/>
      <c r="G23" s="116"/>
      <c r="H23" s="116"/>
      <c r="I23" s="116"/>
      <c r="J23" s="116"/>
      <c r="K23" s="116">
        <v>3255.9</v>
      </c>
      <c r="L23" s="160">
        <v>2612.1999999999998</v>
      </c>
      <c r="M23" s="159">
        <f t="shared" si="6"/>
        <v>80.229736785527805</v>
      </c>
      <c r="N23" s="142"/>
    </row>
    <row r="24" spans="1:15" s="10" customFormat="1" ht="41.25" customHeight="1">
      <c r="A24" s="112" t="s">
        <v>31</v>
      </c>
      <c r="B24" s="113" t="s">
        <v>96</v>
      </c>
      <c r="C24" s="108">
        <f>G24+K24</f>
        <v>10136.200000000001</v>
      </c>
      <c r="D24" s="108">
        <f>H24+L24</f>
        <v>6961.7000000000007</v>
      </c>
      <c r="E24" s="108">
        <f t="shared" si="5"/>
        <v>68.681557191057792</v>
      </c>
      <c r="F24" s="103">
        <f>D24*100/D11</f>
        <v>0.33584780585616553</v>
      </c>
      <c r="G24" s="157">
        <f>G25+G26+G27</f>
        <v>8123.5</v>
      </c>
      <c r="H24" s="157">
        <f>H25+H26+H27</f>
        <v>5866.3</v>
      </c>
      <c r="I24" s="157">
        <f t="shared" ref="I24:I35" si="9">H24/G24*100</f>
        <v>72.213947190250508</v>
      </c>
      <c r="J24" s="103">
        <f>H24*100/H11</f>
        <v>0.34983695932685416</v>
      </c>
      <c r="K24" s="157">
        <f>K25+K26+K27</f>
        <v>2012.7</v>
      </c>
      <c r="L24" s="157">
        <f>L25+L26+L27</f>
        <v>1095.4000000000001</v>
      </c>
      <c r="M24" s="158">
        <f t="shared" si="6"/>
        <v>54.424405028071746</v>
      </c>
      <c r="N24" s="103">
        <f>L24*100/L11</f>
        <v>0.21253651091650694</v>
      </c>
      <c r="O24" s="55"/>
    </row>
    <row r="25" spans="1:15" ht="50.25" customHeight="1">
      <c r="A25" s="117" t="s">
        <v>114</v>
      </c>
      <c r="B25" s="114" t="s">
        <v>104</v>
      </c>
      <c r="C25" s="115">
        <f>G25+K25</f>
        <v>10126.200000000001</v>
      </c>
      <c r="D25" s="115">
        <f t="shared" si="8"/>
        <v>6951.7000000000007</v>
      </c>
      <c r="E25" s="115">
        <f t="shared" si="5"/>
        <v>68.650629061247059</v>
      </c>
      <c r="F25" s="116"/>
      <c r="G25" s="116">
        <v>8113.5</v>
      </c>
      <c r="H25" s="116">
        <v>5856.3</v>
      </c>
      <c r="I25" s="116">
        <f>H25/G25*100</f>
        <v>72.17970049916805</v>
      </c>
      <c r="J25" s="116"/>
      <c r="K25" s="116">
        <v>2012.7</v>
      </c>
      <c r="L25" s="116">
        <v>1095.4000000000001</v>
      </c>
      <c r="M25" s="159">
        <f t="shared" si="6"/>
        <v>54.424405028071746</v>
      </c>
      <c r="N25" s="142"/>
    </row>
    <row r="26" spans="1:15" ht="19.5" hidden="1" customHeight="1">
      <c r="A26" s="118" t="s">
        <v>242</v>
      </c>
      <c r="B26" s="114" t="s">
        <v>241</v>
      </c>
      <c r="C26" s="115">
        <f>G26+K26</f>
        <v>0</v>
      </c>
      <c r="D26" s="115">
        <f t="shared" si="8"/>
        <v>0</v>
      </c>
      <c r="E26" s="115" t="e">
        <f t="shared" si="5"/>
        <v>#DIV/0!</v>
      </c>
      <c r="F26" s="116"/>
      <c r="G26" s="116"/>
      <c r="H26" s="116"/>
      <c r="I26" s="116"/>
      <c r="J26" s="116"/>
      <c r="K26" s="116"/>
      <c r="L26" s="116"/>
      <c r="M26" s="159"/>
      <c r="N26" s="142"/>
    </row>
    <row r="27" spans="1:15" ht="41.25" customHeight="1">
      <c r="A27" s="117" t="s">
        <v>251</v>
      </c>
      <c r="B27" s="114" t="s">
        <v>252</v>
      </c>
      <c r="C27" s="115">
        <f>G27+K27</f>
        <v>10</v>
      </c>
      <c r="D27" s="115">
        <f t="shared" si="8"/>
        <v>10</v>
      </c>
      <c r="E27" s="115">
        <f t="shared" si="5"/>
        <v>100</v>
      </c>
      <c r="F27" s="116"/>
      <c r="G27" s="116">
        <v>10</v>
      </c>
      <c r="H27" s="116">
        <v>10</v>
      </c>
      <c r="I27" s="116">
        <f>H27/G27*100</f>
        <v>100</v>
      </c>
      <c r="J27" s="116"/>
      <c r="K27" s="116"/>
      <c r="L27" s="116"/>
      <c r="M27" s="159"/>
      <c r="N27" s="142"/>
    </row>
    <row r="28" spans="1:15" s="10" customFormat="1" ht="21" customHeight="1">
      <c r="A28" s="112" t="s">
        <v>88</v>
      </c>
      <c r="B28" s="113" t="s">
        <v>39</v>
      </c>
      <c r="C28" s="108">
        <f>G28+K28</f>
        <v>209331.1</v>
      </c>
      <c r="D28" s="108">
        <f t="shared" si="8"/>
        <v>145036.5</v>
      </c>
      <c r="E28" s="108">
        <f t="shared" si="5"/>
        <v>69.285691423777934</v>
      </c>
      <c r="F28" s="103">
        <f>D28*100/D11</f>
        <v>6.9968815510662257</v>
      </c>
      <c r="G28" s="157">
        <f>G29+G30+G31+G32+G33+G34+G35</f>
        <v>8348</v>
      </c>
      <c r="H28" s="157">
        <f>H29+H30+H31+H32+H33+H34+H35</f>
        <v>6954.7000000000007</v>
      </c>
      <c r="I28" s="157">
        <f t="shared" si="9"/>
        <v>83.309774796358411</v>
      </c>
      <c r="J28" s="103">
        <f>H28*100/H11</f>
        <v>0.41474372279468713</v>
      </c>
      <c r="K28" s="157">
        <f>K29+K30+K31+K32+K33+K34+K35</f>
        <v>200983.1</v>
      </c>
      <c r="L28" s="157">
        <f>L29+L30+L31+L32+L33+L34+L35+L31</f>
        <v>138081.79999999999</v>
      </c>
      <c r="M28" s="158">
        <f t="shared" si="6"/>
        <v>68.703189472149646</v>
      </c>
      <c r="N28" s="103">
        <f>L28*100/L11</f>
        <v>26.791513596011431</v>
      </c>
      <c r="O28" s="55"/>
    </row>
    <row r="29" spans="1:15">
      <c r="A29" s="117" t="s">
        <v>99</v>
      </c>
      <c r="B29" s="114" t="s">
        <v>72</v>
      </c>
      <c r="C29" s="115">
        <f t="shared" si="7"/>
        <v>538.1</v>
      </c>
      <c r="D29" s="115">
        <f t="shared" si="8"/>
        <v>440.7</v>
      </c>
      <c r="E29" s="115">
        <f t="shared" si="5"/>
        <v>81.899275227652851</v>
      </c>
      <c r="F29" s="116"/>
      <c r="G29" s="116"/>
      <c r="H29" s="116"/>
      <c r="I29" s="116"/>
      <c r="J29" s="116"/>
      <c r="K29" s="116">
        <v>538.1</v>
      </c>
      <c r="L29" s="116">
        <v>440.7</v>
      </c>
      <c r="M29" s="159">
        <f t="shared" si="6"/>
        <v>81.899275227652851</v>
      </c>
      <c r="N29" s="142"/>
    </row>
    <row r="30" spans="1:15">
      <c r="A30" s="117" t="s">
        <v>120</v>
      </c>
      <c r="B30" s="114" t="s">
        <v>109</v>
      </c>
      <c r="C30" s="115">
        <f t="shared" si="7"/>
        <v>360</v>
      </c>
      <c r="D30" s="115">
        <f t="shared" si="8"/>
        <v>350</v>
      </c>
      <c r="E30" s="115">
        <f>D30/C30*100</f>
        <v>97.222222222222214</v>
      </c>
      <c r="F30" s="116"/>
      <c r="G30" s="116">
        <v>360</v>
      </c>
      <c r="H30" s="116">
        <v>350</v>
      </c>
      <c r="I30" s="116">
        <f t="shared" si="9"/>
        <v>97.222222222222214</v>
      </c>
      <c r="J30" s="116"/>
      <c r="K30" s="116"/>
      <c r="L30" s="116"/>
      <c r="M30" s="159"/>
      <c r="N30" s="142"/>
    </row>
    <row r="31" spans="1:15">
      <c r="A31" s="117" t="s">
        <v>240</v>
      </c>
      <c r="B31" s="114" t="s">
        <v>239</v>
      </c>
      <c r="C31" s="115">
        <f t="shared" si="7"/>
        <v>198</v>
      </c>
      <c r="D31" s="115">
        <f t="shared" si="8"/>
        <v>198</v>
      </c>
      <c r="E31" s="115">
        <f t="shared" si="5"/>
        <v>100</v>
      </c>
      <c r="F31" s="116"/>
      <c r="G31" s="116">
        <v>198</v>
      </c>
      <c r="H31" s="116">
        <v>198</v>
      </c>
      <c r="I31" s="116">
        <f t="shared" si="9"/>
        <v>100</v>
      </c>
      <c r="J31" s="116"/>
      <c r="K31" s="116"/>
      <c r="L31" s="116"/>
      <c r="M31" s="159"/>
      <c r="N31" s="142"/>
    </row>
    <row r="32" spans="1:15">
      <c r="A32" s="117" t="s">
        <v>55</v>
      </c>
      <c r="B32" s="114" t="s">
        <v>10</v>
      </c>
      <c r="C32" s="115">
        <f t="shared" si="7"/>
        <v>987</v>
      </c>
      <c r="D32" s="115">
        <f t="shared" si="8"/>
        <v>521</v>
      </c>
      <c r="E32" s="115">
        <f t="shared" si="5"/>
        <v>52.786220871327252</v>
      </c>
      <c r="F32" s="116"/>
      <c r="G32" s="116"/>
      <c r="H32" s="116"/>
      <c r="I32" s="116"/>
      <c r="J32" s="116"/>
      <c r="K32" s="116">
        <v>987</v>
      </c>
      <c r="L32" s="116">
        <v>521</v>
      </c>
      <c r="M32" s="159">
        <f t="shared" si="6"/>
        <v>52.786220871327252</v>
      </c>
      <c r="N32" s="142"/>
    </row>
    <row r="33" spans="1:15">
      <c r="A33" s="117" t="s">
        <v>74</v>
      </c>
      <c r="B33" s="114" t="s">
        <v>13</v>
      </c>
      <c r="C33" s="115">
        <f t="shared" si="7"/>
        <v>1324</v>
      </c>
      <c r="D33" s="115">
        <f t="shared" si="8"/>
        <v>1058.8</v>
      </c>
      <c r="E33" s="115">
        <f t="shared" si="5"/>
        <v>79.969788519637461</v>
      </c>
      <c r="F33" s="116"/>
      <c r="G33" s="116"/>
      <c r="H33" s="116"/>
      <c r="I33" s="116"/>
      <c r="J33" s="116"/>
      <c r="K33" s="116">
        <v>1324</v>
      </c>
      <c r="L33" s="116">
        <v>1058.8</v>
      </c>
      <c r="M33" s="159">
        <f t="shared" si="6"/>
        <v>79.969788519637461</v>
      </c>
      <c r="N33" s="142"/>
    </row>
    <row r="34" spans="1:15">
      <c r="A34" s="117" t="s">
        <v>32</v>
      </c>
      <c r="B34" s="114" t="s">
        <v>16</v>
      </c>
      <c r="C34" s="115">
        <f t="shared" si="7"/>
        <v>195496.6</v>
      </c>
      <c r="D34" s="115">
        <f t="shared" si="8"/>
        <v>135731.4</v>
      </c>
      <c r="E34" s="115">
        <f t="shared" si="5"/>
        <v>69.429033548409535</v>
      </c>
      <c r="F34" s="116"/>
      <c r="G34" s="116">
        <v>2138</v>
      </c>
      <c r="H34" s="116">
        <v>1740.4</v>
      </c>
      <c r="I34" s="116">
        <f t="shared" si="9"/>
        <v>81.403180542563149</v>
      </c>
      <c r="J34" s="116"/>
      <c r="K34" s="116">
        <v>193358.6</v>
      </c>
      <c r="L34" s="116">
        <v>133991</v>
      </c>
      <c r="M34" s="159">
        <f t="shared" si="6"/>
        <v>69.296633302061565</v>
      </c>
      <c r="N34" s="142"/>
    </row>
    <row r="35" spans="1:15" ht="28.5" customHeight="1">
      <c r="A35" s="117" t="s">
        <v>35</v>
      </c>
      <c r="B35" s="114" t="s">
        <v>95</v>
      </c>
      <c r="C35" s="115">
        <f t="shared" ref="C35:C43" si="10">G35+K35</f>
        <v>10427.4</v>
      </c>
      <c r="D35" s="115">
        <f t="shared" ref="D35:D43" si="11">H35+L35</f>
        <v>6736.6</v>
      </c>
      <c r="E35" s="115">
        <f t="shared" ref="E35:E41" si="12">D35/C35*100</f>
        <v>64.604791223123698</v>
      </c>
      <c r="F35" s="116"/>
      <c r="G35" s="116">
        <v>5652</v>
      </c>
      <c r="H35" s="116">
        <v>4666.3</v>
      </c>
      <c r="I35" s="116">
        <f t="shared" si="9"/>
        <v>82.560155697098381</v>
      </c>
      <c r="J35" s="116"/>
      <c r="K35" s="116">
        <v>4775.3999999999996</v>
      </c>
      <c r="L35" s="116">
        <v>2070.3000000000002</v>
      </c>
      <c r="M35" s="159">
        <f t="shared" ref="M35:M40" si="13">L35/K35*100</f>
        <v>43.353436361351939</v>
      </c>
      <c r="N35" s="142"/>
    </row>
    <row r="36" spans="1:15" s="10" customFormat="1" ht="27" customHeight="1">
      <c r="A36" s="112" t="s">
        <v>108</v>
      </c>
      <c r="B36" s="113" t="s">
        <v>107</v>
      </c>
      <c r="C36" s="108">
        <f t="shared" si="10"/>
        <v>118307.53700000001</v>
      </c>
      <c r="D36" s="108">
        <f t="shared" si="11"/>
        <v>78440.500000000015</v>
      </c>
      <c r="E36" s="108">
        <f t="shared" si="12"/>
        <v>66.30220017174392</v>
      </c>
      <c r="F36" s="103">
        <f>D36*100/D11</f>
        <v>3.7841432143385316</v>
      </c>
      <c r="G36" s="157">
        <f>G37+G38+G39</f>
        <v>18030.837</v>
      </c>
      <c r="H36" s="157">
        <f>H37+H38+H39</f>
        <v>4310.8</v>
      </c>
      <c r="I36" s="157">
        <f t="shared" ref="I36:I38" si="14">H36/G36*100</f>
        <v>23.907930619083299</v>
      </c>
      <c r="J36" s="103">
        <f>H36*100/H11</f>
        <v>0.25707467471254503</v>
      </c>
      <c r="K36" s="157">
        <f>K37+K38+K39</f>
        <v>100276.70000000001</v>
      </c>
      <c r="L36" s="157">
        <f>L37+L38+L39</f>
        <v>74129.700000000012</v>
      </c>
      <c r="M36" s="158">
        <f t="shared" si="13"/>
        <v>73.925149112405975</v>
      </c>
      <c r="N36" s="103">
        <f>L36*100/L11</f>
        <v>14.383118306817039</v>
      </c>
      <c r="O36" s="55"/>
    </row>
    <row r="37" spans="1:15">
      <c r="A37" s="117" t="s">
        <v>15</v>
      </c>
      <c r="B37" s="114" t="s">
        <v>111</v>
      </c>
      <c r="C37" s="115">
        <f t="shared" si="10"/>
        <v>8440.7369999999992</v>
      </c>
      <c r="D37" s="115">
        <f t="shared" si="11"/>
        <v>7243.5</v>
      </c>
      <c r="E37" s="115">
        <f t="shared" si="12"/>
        <v>85.81596607026141</v>
      </c>
      <c r="F37" s="116"/>
      <c r="G37" s="116">
        <v>2310.837</v>
      </c>
      <c r="H37" s="116">
        <v>2310.8000000000002</v>
      </c>
      <c r="I37" s="116">
        <f t="shared" si="14"/>
        <v>99.998398848555752</v>
      </c>
      <c r="J37" s="116"/>
      <c r="K37" s="116">
        <v>6129.9</v>
      </c>
      <c r="L37" s="116">
        <v>4932.7</v>
      </c>
      <c r="M37" s="159">
        <f t="shared" si="13"/>
        <v>80.469501949460849</v>
      </c>
      <c r="N37" s="142"/>
    </row>
    <row r="38" spans="1:15">
      <c r="A38" s="117" t="s">
        <v>117</v>
      </c>
      <c r="B38" s="114" t="s">
        <v>9</v>
      </c>
      <c r="C38" s="115">
        <f t="shared" si="10"/>
        <v>57474.8</v>
      </c>
      <c r="D38" s="115">
        <f t="shared" si="11"/>
        <v>28138.2</v>
      </c>
      <c r="E38" s="115">
        <f t="shared" si="12"/>
        <v>48.957456137298436</v>
      </c>
      <c r="F38" s="116"/>
      <c r="G38" s="116">
        <v>15720</v>
      </c>
      <c r="H38" s="116">
        <v>2000</v>
      </c>
      <c r="I38" s="116">
        <f t="shared" si="14"/>
        <v>12.72264631043257</v>
      </c>
      <c r="J38" s="116"/>
      <c r="K38" s="116">
        <v>41754.800000000003</v>
      </c>
      <c r="L38" s="116">
        <v>26138.2</v>
      </c>
      <c r="M38" s="159">
        <f t="shared" si="13"/>
        <v>62.59927002404514</v>
      </c>
      <c r="N38" s="142"/>
    </row>
    <row r="39" spans="1:15">
      <c r="A39" s="117" t="s">
        <v>105</v>
      </c>
      <c r="B39" s="114" t="s">
        <v>12</v>
      </c>
      <c r="C39" s="115">
        <f t="shared" si="10"/>
        <v>52392</v>
      </c>
      <c r="D39" s="115">
        <f t="shared" si="11"/>
        <v>43058.8</v>
      </c>
      <c r="E39" s="115">
        <f t="shared" si="12"/>
        <v>82.185829897694305</v>
      </c>
      <c r="F39" s="116"/>
      <c r="G39" s="116"/>
      <c r="H39" s="116"/>
      <c r="I39" s="116"/>
      <c r="J39" s="116"/>
      <c r="K39" s="116">
        <v>52392</v>
      </c>
      <c r="L39" s="116">
        <v>43058.8</v>
      </c>
      <c r="M39" s="159">
        <f t="shared" si="13"/>
        <v>82.185829897694305</v>
      </c>
      <c r="N39" s="142"/>
    </row>
    <row r="40" spans="1:15" s="10" customFormat="1" ht="21.75" customHeight="1">
      <c r="A40" s="112" t="s">
        <v>123</v>
      </c>
      <c r="B40" s="113" t="s">
        <v>119</v>
      </c>
      <c r="C40" s="108">
        <f>G40+K40</f>
        <v>1550464.8640000001</v>
      </c>
      <c r="D40" s="108">
        <f t="shared" si="11"/>
        <v>1297270.6000000001</v>
      </c>
      <c r="E40" s="108">
        <f t="shared" si="12"/>
        <v>83.669783825555953</v>
      </c>
      <c r="F40" s="103">
        <f>D40*100/D11</f>
        <v>62.583203041169739</v>
      </c>
      <c r="G40" s="157">
        <f>G41+G42+G43+G44+G45</f>
        <v>1549875.8640000001</v>
      </c>
      <c r="H40" s="157">
        <f>H41+H42+H43+H44+H45</f>
        <v>1296973.8</v>
      </c>
      <c r="I40" s="157">
        <f t="shared" ref="I40:I41" si="15">H40/G40*100</f>
        <v>83.682430969194058</v>
      </c>
      <c r="J40" s="103">
        <f>H40*100/H11</f>
        <v>77.34506767785409</v>
      </c>
      <c r="K40" s="157">
        <f>K41+K42+K43+K44+K45</f>
        <v>589</v>
      </c>
      <c r="L40" s="157">
        <f>L41+L42+L43+L44+L45</f>
        <v>296.8</v>
      </c>
      <c r="M40" s="158">
        <f t="shared" si="13"/>
        <v>50.390492359932097</v>
      </c>
      <c r="N40" s="103">
        <f>L40*100/L11</f>
        <v>5.758703344898599E-2</v>
      </c>
      <c r="O40" s="55"/>
    </row>
    <row r="41" spans="1:15">
      <c r="A41" s="117" t="s">
        <v>51</v>
      </c>
      <c r="B41" s="114" t="s">
        <v>122</v>
      </c>
      <c r="C41" s="115">
        <f t="shared" si="10"/>
        <v>386332.935</v>
      </c>
      <c r="D41" s="115">
        <f t="shared" si="11"/>
        <v>321528.90000000002</v>
      </c>
      <c r="E41" s="115">
        <f t="shared" si="12"/>
        <v>83.225858028386853</v>
      </c>
      <c r="F41" s="116"/>
      <c r="G41" s="116">
        <v>386332.935</v>
      </c>
      <c r="H41" s="116">
        <v>321528.90000000002</v>
      </c>
      <c r="I41" s="116">
        <f t="shared" si="15"/>
        <v>83.225858028386853</v>
      </c>
      <c r="J41" s="116"/>
      <c r="K41" s="116"/>
      <c r="L41" s="116"/>
      <c r="M41" s="159"/>
      <c r="N41" s="142"/>
    </row>
    <row r="42" spans="1:15">
      <c r="A42" s="117" t="s">
        <v>43</v>
      </c>
      <c r="B42" s="114" t="s">
        <v>22</v>
      </c>
      <c r="C42" s="115">
        <f t="shared" si="10"/>
        <v>946899.7</v>
      </c>
      <c r="D42" s="115">
        <f t="shared" si="11"/>
        <v>788968.6</v>
      </c>
      <c r="E42" s="115">
        <f t="shared" ref="E42:E47" si="16">D42/C42*100</f>
        <v>83.321242999654558</v>
      </c>
      <c r="F42" s="116"/>
      <c r="G42" s="116">
        <v>946899.7</v>
      </c>
      <c r="H42" s="116">
        <v>788968.6</v>
      </c>
      <c r="I42" s="116">
        <f t="shared" ref="I42:I47" si="17">H42/G42*100</f>
        <v>83.321242999654558</v>
      </c>
      <c r="J42" s="116"/>
      <c r="K42" s="116"/>
      <c r="L42" s="116"/>
      <c r="M42" s="159"/>
      <c r="N42" s="142"/>
    </row>
    <row r="43" spans="1:15">
      <c r="A43" s="117" t="s">
        <v>245</v>
      </c>
      <c r="B43" s="114" t="s">
        <v>244</v>
      </c>
      <c r="C43" s="115">
        <f t="shared" si="10"/>
        <v>163847.6</v>
      </c>
      <c r="D43" s="115">
        <f t="shared" si="11"/>
        <v>139453.4</v>
      </c>
      <c r="E43" s="115">
        <f t="shared" si="16"/>
        <v>85.111652535648972</v>
      </c>
      <c r="F43" s="116"/>
      <c r="G43" s="116">
        <v>163847.6</v>
      </c>
      <c r="H43" s="116">
        <v>139453.4</v>
      </c>
      <c r="I43" s="116">
        <f t="shared" si="17"/>
        <v>85.111652535648972</v>
      </c>
      <c r="J43" s="116"/>
      <c r="K43" s="116"/>
      <c r="L43" s="116"/>
      <c r="M43" s="159"/>
      <c r="N43" s="142"/>
    </row>
    <row r="44" spans="1:15">
      <c r="A44" s="117" t="s">
        <v>5</v>
      </c>
      <c r="B44" s="114" t="s">
        <v>93</v>
      </c>
      <c r="C44" s="115">
        <f t="shared" ref="C44:C47" si="18">G44+K44</f>
        <v>7955.3289999999997</v>
      </c>
      <c r="D44" s="115">
        <f t="shared" ref="D44:D47" si="19">H44+L44</f>
        <v>7654.1</v>
      </c>
      <c r="E44" s="115">
        <f t="shared" si="16"/>
        <v>96.213494124504479</v>
      </c>
      <c r="F44" s="116"/>
      <c r="G44" s="116">
        <v>7366.3289999999997</v>
      </c>
      <c r="H44" s="116">
        <v>7357.3</v>
      </c>
      <c r="I44" s="116">
        <f t="shared" si="17"/>
        <v>99.877428770830093</v>
      </c>
      <c r="J44" s="116"/>
      <c r="K44" s="116">
        <v>589</v>
      </c>
      <c r="L44" s="116">
        <v>296.8</v>
      </c>
      <c r="M44" s="159">
        <f t="shared" ref="M44:M47" si="20">L44/K44*100</f>
        <v>50.390492359932097</v>
      </c>
      <c r="N44" s="142"/>
    </row>
    <row r="45" spans="1:15">
      <c r="A45" s="117" t="s">
        <v>45</v>
      </c>
      <c r="B45" s="114" t="s">
        <v>101</v>
      </c>
      <c r="C45" s="115">
        <f t="shared" si="18"/>
        <v>45429.3</v>
      </c>
      <c r="D45" s="115">
        <f t="shared" si="19"/>
        <v>39665.599999999999</v>
      </c>
      <c r="E45" s="115">
        <f t="shared" si="16"/>
        <v>87.312813536638245</v>
      </c>
      <c r="F45" s="116"/>
      <c r="G45" s="116">
        <v>45429.3</v>
      </c>
      <c r="H45" s="116">
        <v>39665.599999999999</v>
      </c>
      <c r="I45" s="116">
        <f t="shared" si="17"/>
        <v>87.312813536638245</v>
      </c>
      <c r="J45" s="116"/>
      <c r="K45" s="116"/>
      <c r="L45" s="116"/>
      <c r="M45" s="159"/>
      <c r="N45" s="142"/>
    </row>
    <row r="46" spans="1:15" s="10" customFormat="1" ht="21.75" customHeight="1">
      <c r="A46" s="112" t="s">
        <v>4</v>
      </c>
      <c r="B46" s="113" t="s">
        <v>62</v>
      </c>
      <c r="C46" s="108">
        <f>G46+K46</f>
        <v>139385.20000000001</v>
      </c>
      <c r="D46" s="108">
        <f>H46+L46</f>
        <v>117072.3</v>
      </c>
      <c r="E46" s="108">
        <f t="shared" si="16"/>
        <v>83.991915927946437</v>
      </c>
      <c r="F46" s="103">
        <f>D46*100/D11</f>
        <v>5.6478266919767819</v>
      </c>
      <c r="G46" s="157">
        <f>G47+G48</f>
        <v>59652.700000000004</v>
      </c>
      <c r="H46" s="157">
        <f>H47+H48</f>
        <v>50170.600000000006</v>
      </c>
      <c r="I46" s="157">
        <f t="shared" si="17"/>
        <v>84.104491498289264</v>
      </c>
      <c r="J46" s="103">
        <f>H46*100/H11</f>
        <v>2.9919250893414713</v>
      </c>
      <c r="K46" s="157">
        <f>K47+K48</f>
        <v>79732.5</v>
      </c>
      <c r="L46" s="157">
        <f>L47+L48</f>
        <v>66901.7</v>
      </c>
      <c r="M46" s="158">
        <f>L46/K46*100</f>
        <v>83.907691342927919</v>
      </c>
      <c r="N46" s="103">
        <f>L46*100/L11</f>
        <v>12.980695538052647</v>
      </c>
      <c r="O46" s="55"/>
    </row>
    <row r="47" spans="1:15">
      <c r="A47" s="117" t="s">
        <v>7</v>
      </c>
      <c r="B47" s="114" t="s">
        <v>67</v>
      </c>
      <c r="C47" s="115">
        <f t="shared" si="18"/>
        <v>116976.8</v>
      </c>
      <c r="D47" s="115">
        <f t="shared" si="19"/>
        <v>98112.6</v>
      </c>
      <c r="E47" s="115">
        <f t="shared" si="16"/>
        <v>83.873554414208627</v>
      </c>
      <c r="F47" s="116"/>
      <c r="G47" s="116">
        <v>37244.300000000003</v>
      </c>
      <c r="H47" s="116">
        <v>31210.9</v>
      </c>
      <c r="I47" s="116">
        <f t="shared" si="17"/>
        <v>83.80047416651675</v>
      </c>
      <c r="J47" s="116"/>
      <c r="K47" s="116">
        <v>79732.5</v>
      </c>
      <c r="L47" s="116">
        <v>66901.7</v>
      </c>
      <c r="M47" s="159">
        <f t="shared" si="20"/>
        <v>83.907691342927919</v>
      </c>
      <c r="N47" s="142"/>
    </row>
    <row r="48" spans="1:15" ht="27" customHeight="1">
      <c r="A48" s="117" t="s">
        <v>97</v>
      </c>
      <c r="B48" s="114" t="s">
        <v>100</v>
      </c>
      <c r="C48" s="115">
        <f t="shared" ref="C48:C55" si="21">G48+K48</f>
        <v>22408.400000000001</v>
      </c>
      <c r="D48" s="115">
        <f t="shared" ref="D48:D55" si="22">H48+L48</f>
        <v>18959.7</v>
      </c>
      <c r="E48" s="115">
        <f t="shared" ref="E48:E55" si="23">D48/C48*100</f>
        <v>84.609789186198029</v>
      </c>
      <c r="F48" s="116"/>
      <c r="G48" s="116">
        <v>22408.400000000001</v>
      </c>
      <c r="H48" s="116">
        <v>18959.7</v>
      </c>
      <c r="I48" s="116">
        <f t="shared" ref="I48:I55" si="24">H48/G48*100</f>
        <v>84.609789186198029</v>
      </c>
      <c r="J48" s="116"/>
      <c r="K48" s="116"/>
      <c r="L48" s="116"/>
      <c r="M48" s="159"/>
      <c r="N48" s="142"/>
    </row>
    <row r="49" spans="1:15" s="10" customFormat="1" ht="24" customHeight="1">
      <c r="A49" s="112" t="s">
        <v>0</v>
      </c>
      <c r="B49" s="113" t="s">
        <v>112</v>
      </c>
      <c r="C49" s="108">
        <f t="shared" si="21"/>
        <v>127494.23000000001</v>
      </c>
      <c r="D49" s="108">
        <f t="shared" si="22"/>
        <v>108748</v>
      </c>
      <c r="E49" s="108">
        <f t="shared" si="23"/>
        <v>85.296409100239273</v>
      </c>
      <c r="F49" s="103">
        <f>D49*100/D11</f>
        <v>5.2462440483281787</v>
      </c>
      <c r="G49" s="157">
        <f>G50+G51+G52+G53</f>
        <v>113863.13</v>
      </c>
      <c r="H49" s="157">
        <f>H50+H51+H52+H53</f>
        <v>96621.8</v>
      </c>
      <c r="I49" s="157">
        <f t="shared" si="24"/>
        <v>84.857846433696309</v>
      </c>
      <c r="J49" s="103">
        <f>H49*100/H11</f>
        <v>5.7620436589822264</v>
      </c>
      <c r="K49" s="157">
        <f>K50+K51+K52+K53</f>
        <v>13631.1</v>
      </c>
      <c r="L49" s="157">
        <f>L50+L51+L52+L53</f>
        <v>12126.2</v>
      </c>
      <c r="M49" s="158">
        <f t="shared" ref="M49:M55" si="25">L49/K49*100</f>
        <v>88.959805151455129</v>
      </c>
      <c r="N49" s="103">
        <f>L49*100/L11</f>
        <v>2.3528028470656803</v>
      </c>
      <c r="O49" s="55"/>
    </row>
    <row r="50" spans="1:15">
      <c r="A50" s="117" t="s">
        <v>116</v>
      </c>
      <c r="B50" s="114" t="s">
        <v>113</v>
      </c>
      <c r="C50" s="115">
        <f t="shared" si="21"/>
        <v>18439</v>
      </c>
      <c r="D50" s="115">
        <f t="shared" si="22"/>
        <v>16217.1</v>
      </c>
      <c r="E50" s="115">
        <f t="shared" si="23"/>
        <v>87.949997288356201</v>
      </c>
      <c r="F50" s="116"/>
      <c r="G50" s="116">
        <v>9540.2999999999993</v>
      </c>
      <c r="H50" s="116">
        <v>8769.6</v>
      </c>
      <c r="I50" s="116">
        <f t="shared" si="24"/>
        <v>91.921637684349548</v>
      </c>
      <c r="J50" s="116"/>
      <c r="K50" s="116">
        <v>8898.7000000000007</v>
      </c>
      <c r="L50" s="116">
        <v>7447.5</v>
      </c>
      <c r="M50" s="159">
        <f t="shared" si="25"/>
        <v>83.69199995504961</v>
      </c>
      <c r="N50" s="142"/>
    </row>
    <row r="51" spans="1:15">
      <c r="A51" s="117" t="s">
        <v>102</v>
      </c>
      <c r="B51" s="114" t="s">
        <v>17</v>
      </c>
      <c r="C51" s="115">
        <f t="shared" si="21"/>
        <v>75206.099999999991</v>
      </c>
      <c r="D51" s="115">
        <f t="shared" si="22"/>
        <v>68639.899999999994</v>
      </c>
      <c r="E51" s="115">
        <f t="shared" si="23"/>
        <v>91.269059291732987</v>
      </c>
      <c r="F51" s="116"/>
      <c r="G51" s="116">
        <v>70473.7</v>
      </c>
      <c r="H51" s="116">
        <v>63961.2</v>
      </c>
      <c r="I51" s="116">
        <f t="shared" si="24"/>
        <v>90.758963982308288</v>
      </c>
      <c r="J51" s="116"/>
      <c r="K51" s="116">
        <v>4732.3999999999996</v>
      </c>
      <c r="L51" s="116">
        <v>4678.7</v>
      </c>
      <c r="M51" s="159">
        <f t="shared" si="25"/>
        <v>98.865269208012847</v>
      </c>
      <c r="N51" s="142"/>
    </row>
    <row r="52" spans="1:15">
      <c r="A52" s="117" t="s">
        <v>84</v>
      </c>
      <c r="B52" s="114" t="s">
        <v>20</v>
      </c>
      <c r="C52" s="115">
        <f t="shared" si="21"/>
        <v>27406</v>
      </c>
      <c r="D52" s="115">
        <f t="shared" si="22"/>
        <v>18339.3</v>
      </c>
      <c r="E52" s="115">
        <f t="shared" si="23"/>
        <v>66.917098445595855</v>
      </c>
      <c r="F52" s="116"/>
      <c r="G52" s="116">
        <v>27406</v>
      </c>
      <c r="H52" s="116">
        <v>18339.3</v>
      </c>
      <c r="I52" s="116">
        <f t="shared" si="24"/>
        <v>66.917098445595855</v>
      </c>
      <c r="J52" s="116"/>
      <c r="K52" s="116"/>
      <c r="L52" s="116"/>
      <c r="M52" s="159"/>
      <c r="N52" s="142"/>
    </row>
    <row r="53" spans="1:15" ht="23.25" customHeight="1">
      <c r="A53" s="117" t="s">
        <v>68</v>
      </c>
      <c r="B53" s="114" t="s">
        <v>59</v>
      </c>
      <c r="C53" s="115">
        <f t="shared" si="21"/>
        <v>6443.13</v>
      </c>
      <c r="D53" s="115">
        <f t="shared" si="22"/>
        <v>5551.7</v>
      </c>
      <c r="E53" s="115">
        <f t="shared" si="23"/>
        <v>86.164643581613277</v>
      </c>
      <c r="F53" s="116"/>
      <c r="G53" s="116">
        <v>6443.13</v>
      </c>
      <c r="H53" s="116">
        <v>5551.7</v>
      </c>
      <c r="I53" s="116">
        <f t="shared" si="24"/>
        <v>86.164643581613277</v>
      </c>
      <c r="J53" s="116"/>
      <c r="K53" s="116"/>
      <c r="L53" s="116"/>
      <c r="M53" s="159"/>
      <c r="N53" s="142"/>
    </row>
    <row r="54" spans="1:15" s="10" customFormat="1" ht="24" customHeight="1">
      <c r="A54" s="112" t="s">
        <v>19</v>
      </c>
      <c r="B54" s="113" t="s">
        <v>54</v>
      </c>
      <c r="C54" s="108">
        <f t="shared" si="21"/>
        <v>52416.800000000003</v>
      </c>
      <c r="D54" s="108">
        <f t="shared" si="22"/>
        <v>48242.100000000006</v>
      </c>
      <c r="E54" s="108">
        <f t="shared" si="23"/>
        <v>92.035568748950723</v>
      </c>
      <c r="F54" s="103">
        <f>D54*100/D11</f>
        <v>2.3273056056557628</v>
      </c>
      <c r="G54" s="157">
        <f>G55+G56</f>
        <v>226.4</v>
      </c>
      <c r="H54" s="157">
        <f>H55+H56</f>
        <v>206.4</v>
      </c>
      <c r="I54" s="157">
        <f t="shared" si="24"/>
        <v>91.166077738515909</v>
      </c>
      <c r="J54" s="103">
        <f>H54*100/H11</f>
        <v>1.2308669588166767E-2</v>
      </c>
      <c r="K54" s="157">
        <f>K55+K56</f>
        <v>52190.400000000001</v>
      </c>
      <c r="L54" s="157">
        <f>L55+L56</f>
        <v>48035.700000000004</v>
      </c>
      <c r="M54" s="158">
        <f t="shared" si="25"/>
        <v>92.039340568380396</v>
      </c>
      <c r="N54" s="103">
        <f>L54*100/L11</f>
        <v>9.3201936072960105</v>
      </c>
      <c r="O54" s="55"/>
    </row>
    <row r="55" spans="1:15">
      <c r="A55" s="117" t="s">
        <v>82</v>
      </c>
      <c r="B55" s="114" t="s">
        <v>58</v>
      </c>
      <c r="C55" s="115">
        <f t="shared" si="21"/>
        <v>6453.9</v>
      </c>
      <c r="D55" s="115">
        <f t="shared" si="22"/>
        <v>5644.2</v>
      </c>
      <c r="E55" s="115">
        <f t="shared" si="23"/>
        <v>87.454097522428299</v>
      </c>
      <c r="F55" s="116"/>
      <c r="G55" s="116">
        <v>226.4</v>
      </c>
      <c r="H55" s="116">
        <v>206.4</v>
      </c>
      <c r="I55" s="116">
        <f t="shared" si="24"/>
        <v>91.166077738515909</v>
      </c>
      <c r="J55" s="116"/>
      <c r="K55" s="116">
        <v>6227.5</v>
      </c>
      <c r="L55" s="116">
        <v>5437.8</v>
      </c>
      <c r="M55" s="159">
        <f t="shared" si="25"/>
        <v>87.319148936170222</v>
      </c>
      <c r="N55" s="142"/>
    </row>
    <row r="56" spans="1:15">
      <c r="A56" s="117" t="s">
        <v>76</v>
      </c>
      <c r="B56" s="114" t="s">
        <v>61</v>
      </c>
      <c r="C56" s="115">
        <f t="shared" ref="C56" si="26">G56+K56</f>
        <v>45962.9</v>
      </c>
      <c r="D56" s="115">
        <f t="shared" ref="D56" si="27">H56+L56</f>
        <v>42597.9</v>
      </c>
      <c r="E56" s="115">
        <f t="shared" ref="E56:E62" si="28">D56/C56*100</f>
        <v>92.678877964619289</v>
      </c>
      <c r="F56" s="116"/>
      <c r="G56" s="116"/>
      <c r="H56" s="116"/>
      <c r="I56" s="116"/>
      <c r="J56" s="116"/>
      <c r="K56" s="116">
        <v>45962.9</v>
      </c>
      <c r="L56" s="116">
        <v>42597.9</v>
      </c>
      <c r="M56" s="159">
        <f t="shared" ref="M56:M63" si="29">L56/K56*100</f>
        <v>92.678877964619289</v>
      </c>
      <c r="N56" s="142"/>
    </row>
    <row r="57" spans="1:15" s="10" customFormat="1" ht="37.5" customHeight="1">
      <c r="A57" s="112" t="s">
        <v>87</v>
      </c>
      <c r="B57" s="113" t="s">
        <v>38</v>
      </c>
      <c r="C57" s="108">
        <f>G57+K57-8.4</f>
        <v>9298.3000000000011</v>
      </c>
      <c r="D57" s="108">
        <f>H57+L57-7.9</f>
        <v>111.7</v>
      </c>
      <c r="E57" s="108">
        <f t="shared" si="28"/>
        <v>1.2012948603508167</v>
      </c>
      <c r="F57" s="103">
        <f>D57*100/D11</f>
        <v>5.3886550575482544E-3</v>
      </c>
      <c r="G57" s="157">
        <f>G58</f>
        <v>9200.7000000000007</v>
      </c>
      <c r="H57" s="157">
        <f>H58</f>
        <v>111.7</v>
      </c>
      <c r="I57" s="157">
        <f t="shared" ref="I57:I110" si="30">H57/G57*100</f>
        <v>1.2140380623213451</v>
      </c>
      <c r="J57" s="103">
        <f>H57*100/H11</f>
        <v>6.6612325242162195E-3</v>
      </c>
      <c r="K57" s="157">
        <f>K58</f>
        <v>106</v>
      </c>
      <c r="L57" s="157">
        <f t="shared" ref="L57" si="31">L58</f>
        <v>7.9</v>
      </c>
      <c r="M57" s="157">
        <f t="shared" ref="M57:N57" si="32">M58</f>
        <v>7.4528301886792452</v>
      </c>
      <c r="N57" s="157">
        <f t="shared" si="32"/>
        <v>0</v>
      </c>
      <c r="O57" s="55"/>
    </row>
    <row r="58" spans="1:15" ht="27.75" customHeight="1">
      <c r="A58" s="117" t="s">
        <v>110</v>
      </c>
      <c r="B58" s="114" t="s">
        <v>71</v>
      </c>
      <c r="C58" s="115">
        <f>G58+K58-8.4</f>
        <v>9298.3000000000011</v>
      </c>
      <c r="D58" s="115">
        <f>H58+L58</f>
        <v>119.60000000000001</v>
      </c>
      <c r="E58" s="115">
        <f t="shared" si="28"/>
        <v>1.2862566275555745</v>
      </c>
      <c r="F58" s="116"/>
      <c r="G58" s="116">
        <v>9200.7000000000007</v>
      </c>
      <c r="H58" s="116">
        <v>111.7</v>
      </c>
      <c r="I58" s="116">
        <f t="shared" si="30"/>
        <v>1.2140380623213451</v>
      </c>
      <c r="J58" s="116"/>
      <c r="K58" s="116">
        <v>106</v>
      </c>
      <c r="L58" s="116">
        <v>7.9</v>
      </c>
      <c r="M58" s="159">
        <f t="shared" si="29"/>
        <v>7.4528301886792452</v>
      </c>
      <c r="N58" s="142"/>
    </row>
    <row r="59" spans="1:15" s="10" customFormat="1" ht="61.5" customHeight="1">
      <c r="A59" s="112" t="s">
        <v>34</v>
      </c>
      <c r="B59" s="113" t="s">
        <v>106</v>
      </c>
      <c r="C59" s="108">
        <f>C60+C61</f>
        <v>0</v>
      </c>
      <c r="D59" s="108">
        <f>D60+D61</f>
        <v>0</v>
      </c>
      <c r="E59" s="108">
        <v>0</v>
      </c>
      <c r="F59" s="103">
        <f>D59*100/D11</f>
        <v>0</v>
      </c>
      <c r="G59" s="157">
        <f>G60+G61</f>
        <v>121173.7</v>
      </c>
      <c r="H59" s="157">
        <f>H60+H61</f>
        <v>109167.9</v>
      </c>
      <c r="I59" s="157">
        <f t="shared" si="30"/>
        <v>90.092074435294123</v>
      </c>
      <c r="J59" s="103">
        <f>H59*100/H11</f>
        <v>6.5102306721610015</v>
      </c>
      <c r="K59" s="157">
        <v>0</v>
      </c>
      <c r="L59" s="157">
        <v>0</v>
      </c>
      <c r="M59" s="159">
        <v>0</v>
      </c>
      <c r="N59" s="103">
        <v>0</v>
      </c>
      <c r="O59" s="55"/>
    </row>
    <row r="60" spans="1:15" ht="36">
      <c r="A60" s="117" t="s">
        <v>248</v>
      </c>
      <c r="B60" s="114" t="s">
        <v>6</v>
      </c>
      <c r="C60" s="115">
        <v>0</v>
      </c>
      <c r="D60" s="115">
        <f>L60</f>
        <v>0</v>
      </c>
      <c r="E60" s="115">
        <v>0</v>
      </c>
      <c r="F60" s="116"/>
      <c r="G60" s="116">
        <v>84079.7</v>
      </c>
      <c r="H60" s="116">
        <v>74032.399999999994</v>
      </c>
      <c r="I60" s="116">
        <f t="shared" si="30"/>
        <v>88.050266592292786</v>
      </c>
      <c r="J60" s="116"/>
      <c r="K60" s="116"/>
      <c r="L60" s="116"/>
      <c r="M60" s="159"/>
      <c r="N60" s="142"/>
    </row>
    <row r="61" spans="1:15">
      <c r="A61" s="117" t="s">
        <v>247</v>
      </c>
      <c r="B61" s="114" t="s">
        <v>246</v>
      </c>
      <c r="C61" s="115">
        <v>0</v>
      </c>
      <c r="D61" s="115">
        <f>L61</f>
        <v>0</v>
      </c>
      <c r="E61" s="115">
        <v>0</v>
      </c>
      <c r="F61" s="116"/>
      <c r="G61" s="116">
        <v>37094</v>
      </c>
      <c r="H61" s="116">
        <v>35135.5</v>
      </c>
      <c r="I61" s="116">
        <f t="shared" si="30"/>
        <v>94.720170377958695</v>
      </c>
      <c r="J61" s="116"/>
      <c r="K61" s="116"/>
      <c r="L61" s="116"/>
      <c r="M61" s="159"/>
      <c r="N61" s="142"/>
    </row>
    <row r="62" spans="1:15" s="10" customFormat="1" ht="43.5" customHeight="1">
      <c r="A62" s="119" t="s">
        <v>36</v>
      </c>
      <c r="B62" s="120" t="s">
        <v>103</v>
      </c>
      <c r="C62" s="108">
        <f>G62+K62</f>
        <v>-109333.66000000021</v>
      </c>
      <c r="D62" s="108">
        <f>H62+L62</f>
        <v>35605.700000000143</v>
      </c>
      <c r="E62" s="108">
        <f t="shared" si="28"/>
        <v>-32.566091723262602</v>
      </c>
      <c r="F62" s="121"/>
      <c r="G62" s="157">
        <f>-G66</f>
        <v>-37074.360000000204</v>
      </c>
      <c r="H62" s="157">
        <f>-H66</f>
        <v>37288.90000000014</v>
      </c>
      <c r="I62" s="158">
        <f t="shared" si="30"/>
        <v>-100.57867485777214</v>
      </c>
      <c r="J62" s="121"/>
      <c r="K62" s="157">
        <v>-72259.3</v>
      </c>
      <c r="L62" s="157">
        <v>-1683.2</v>
      </c>
      <c r="M62" s="159">
        <f t="shared" si="29"/>
        <v>2.3293887430406883</v>
      </c>
      <c r="N62" s="103"/>
      <c r="O62" s="55"/>
    </row>
    <row r="63" spans="1:15" ht="25.5" hidden="1" customHeight="1">
      <c r="A63" s="122"/>
      <c r="B63" s="123"/>
      <c r="C63" s="124"/>
      <c r="D63" s="124"/>
      <c r="E63" s="124"/>
      <c r="F63" s="125">
        <f>D63*100/D14</f>
        <v>0</v>
      </c>
      <c r="G63" s="126"/>
      <c r="H63" s="126"/>
      <c r="I63" s="161" t="e">
        <f t="shared" si="30"/>
        <v>#DIV/0!</v>
      </c>
      <c r="J63" s="126"/>
      <c r="K63" s="126"/>
      <c r="L63" s="161" t="e">
        <f>#REF!+#REF!</f>
        <v>#REF!</v>
      </c>
      <c r="M63" s="162" t="e">
        <f t="shared" si="29"/>
        <v>#REF!</v>
      </c>
      <c r="N63" s="163"/>
    </row>
    <row r="64" spans="1:15" ht="15.75" customHeight="1">
      <c r="A64" s="127"/>
      <c r="B64" s="128"/>
      <c r="C64" s="129"/>
      <c r="D64" s="129"/>
      <c r="E64" s="129"/>
      <c r="F64" s="348"/>
      <c r="G64" s="164"/>
      <c r="H64" s="164"/>
      <c r="I64" s="349"/>
      <c r="J64" s="130"/>
      <c r="K64" s="130"/>
      <c r="L64" s="130"/>
      <c r="M64" s="350"/>
      <c r="N64" s="130"/>
    </row>
    <row r="65" spans="1:33" ht="18" customHeight="1">
      <c r="A65" s="333" t="s">
        <v>25</v>
      </c>
      <c r="B65" s="333"/>
      <c r="C65" s="333"/>
      <c r="D65" s="131" t="s">
        <v>42</v>
      </c>
      <c r="E65" s="131" t="s">
        <v>42</v>
      </c>
      <c r="F65" s="348"/>
      <c r="G65" s="165" t="s">
        <v>42</v>
      </c>
      <c r="H65" s="165" t="s">
        <v>42</v>
      </c>
      <c r="I65" s="349"/>
      <c r="J65" s="132" t="s">
        <v>42</v>
      </c>
      <c r="K65" s="132" t="s">
        <v>42</v>
      </c>
      <c r="L65" s="132" t="s">
        <v>42</v>
      </c>
      <c r="M65" s="350"/>
      <c r="N65" s="132" t="s">
        <v>42</v>
      </c>
      <c r="O65" s="57" t="s">
        <v>42</v>
      </c>
      <c r="P65" s="12" t="s">
        <v>42</v>
      </c>
      <c r="Q65" s="12" t="s">
        <v>42</v>
      </c>
      <c r="R65" s="12" t="s">
        <v>42</v>
      </c>
      <c r="S65" s="12" t="s">
        <v>42</v>
      </c>
      <c r="T65" s="12" t="s">
        <v>42</v>
      </c>
      <c r="U65" s="12" t="s">
        <v>42</v>
      </c>
      <c r="V65" s="334"/>
      <c r="W65" s="334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s="10" customFormat="1" ht="24">
      <c r="A66" s="99" t="s">
        <v>48</v>
      </c>
      <c r="B66" s="100" t="s">
        <v>103</v>
      </c>
      <c r="C66" s="101">
        <f>G66+K66</f>
        <v>109333.66000000022</v>
      </c>
      <c r="D66" s="101">
        <f>H66+L66</f>
        <v>-35605.700000000186</v>
      </c>
      <c r="E66" s="108">
        <f t="shared" ref="E66" si="33">D66/C66*100</f>
        <v>-32.566091723262645</v>
      </c>
      <c r="F66" s="103"/>
      <c r="G66" s="103">
        <f>G70+G80+G98+G95</f>
        <v>37074.360000000204</v>
      </c>
      <c r="H66" s="103">
        <f>H70+H80+H98+H95</f>
        <v>-37288.90000000014</v>
      </c>
      <c r="I66" s="157">
        <f t="shared" ref="I66" si="34">H66/G66*100</f>
        <v>-100.57867485777214</v>
      </c>
      <c r="J66" s="103"/>
      <c r="K66" s="103">
        <f>K70+K80+K98+K95</f>
        <v>72259.300000000017</v>
      </c>
      <c r="L66" s="103">
        <f>L70+L80+L98+L95</f>
        <v>1683.1999999999534</v>
      </c>
      <c r="M66" s="157">
        <f t="shared" ref="M66" si="35">L66/K66*100</f>
        <v>2.329388743040623</v>
      </c>
      <c r="N66" s="103"/>
      <c r="O66" s="55"/>
    </row>
    <row r="67" spans="1:33">
      <c r="A67" s="133" t="s">
        <v>28</v>
      </c>
      <c r="B67" s="134"/>
      <c r="C67" s="135"/>
      <c r="D67" s="135"/>
      <c r="E67" s="135"/>
      <c r="F67" s="136"/>
      <c r="G67" s="137"/>
      <c r="H67" s="137"/>
      <c r="I67" s="144"/>
      <c r="J67" s="137"/>
      <c r="K67" s="137"/>
      <c r="L67" s="137"/>
      <c r="M67" s="166"/>
      <c r="N67" s="137"/>
    </row>
    <row r="68" spans="1:33" ht="18" customHeight="1">
      <c r="A68" s="138" t="s">
        <v>37</v>
      </c>
      <c r="B68" s="139" t="s">
        <v>103</v>
      </c>
      <c r="C68" s="140">
        <f>G68+K68</f>
        <v>18465</v>
      </c>
      <c r="D68" s="140">
        <f>H68+L68</f>
        <v>-750</v>
      </c>
      <c r="E68" s="141">
        <f t="shared" ref="E68:E110" si="36">D68/C68*100</f>
        <v>-4.0617384240454912</v>
      </c>
      <c r="F68" s="103"/>
      <c r="G68" s="142">
        <v>16866.599999999999</v>
      </c>
      <c r="H68" s="142">
        <v>-583</v>
      </c>
      <c r="I68" s="167">
        <f t="shared" si="30"/>
        <v>-3.4565354013256973</v>
      </c>
      <c r="J68" s="142"/>
      <c r="K68" s="142">
        <f>K70+K80</f>
        <v>1598.4</v>
      </c>
      <c r="L68" s="142">
        <f>L70+L80</f>
        <v>-167</v>
      </c>
      <c r="M68" s="159">
        <f>L68/K68*100</f>
        <v>-10.447947947947947</v>
      </c>
      <c r="N68" s="142"/>
    </row>
    <row r="69" spans="1:33">
      <c r="A69" s="138" t="s">
        <v>91</v>
      </c>
      <c r="B69" s="139"/>
      <c r="C69" s="140"/>
      <c r="D69" s="140"/>
      <c r="E69" s="140"/>
      <c r="F69" s="103"/>
      <c r="G69" s="142"/>
      <c r="H69" s="142"/>
      <c r="I69" s="144"/>
      <c r="J69" s="142"/>
      <c r="K69" s="142"/>
      <c r="L69" s="142"/>
      <c r="M69" s="142"/>
      <c r="N69" s="142"/>
    </row>
    <row r="70" spans="1:33" s="10" customFormat="1" ht="24">
      <c r="A70" s="99" t="s">
        <v>138</v>
      </c>
      <c r="B70" s="100" t="s">
        <v>40</v>
      </c>
      <c r="C70" s="101">
        <f>G70+K70</f>
        <v>19867.04</v>
      </c>
      <c r="D70" s="101">
        <f t="shared" ref="D70:D109" si="37">H70+L70</f>
        <v>0</v>
      </c>
      <c r="E70" s="102">
        <f t="shared" si="36"/>
        <v>0</v>
      </c>
      <c r="F70" s="103"/>
      <c r="G70" s="103">
        <f>G71+G72</f>
        <v>18101.64</v>
      </c>
      <c r="H70" s="103">
        <f>H71+H72</f>
        <v>0</v>
      </c>
      <c r="I70" s="144">
        <f t="shared" si="30"/>
        <v>0</v>
      </c>
      <c r="J70" s="103"/>
      <c r="K70" s="103">
        <f>K71+K72</f>
        <v>1765.4</v>
      </c>
      <c r="L70" s="103">
        <f>L71</f>
        <v>0</v>
      </c>
      <c r="M70" s="157">
        <f t="shared" ref="M70" si="38">L70/K70*100</f>
        <v>0</v>
      </c>
      <c r="N70" s="103"/>
      <c r="O70" s="55"/>
    </row>
    <row r="71" spans="1:33" ht="33.75" customHeight="1">
      <c r="A71" s="138" t="s">
        <v>139</v>
      </c>
      <c r="B71" s="139" t="s">
        <v>52</v>
      </c>
      <c r="C71" s="140">
        <f t="shared" ref="C71:C109" si="39">G71+K71</f>
        <v>19867.04</v>
      </c>
      <c r="D71" s="140">
        <f t="shared" si="37"/>
        <v>0</v>
      </c>
      <c r="E71" s="141">
        <f t="shared" si="36"/>
        <v>0</v>
      </c>
      <c r="F71" s="103"/>
      <c r="G71" s="142">
        <v>18101.64</v>
      </c>
      <c r="H71" s="142">
        <v>0</v>
      </c>
      <c r="I71" s="167">
        <f t="shared" si="30"/>
        <v>0</v>
      </c>
      <c r="J71" s="142"/>
      <c r="K71" s="142">
        <v>1765.4</v>
      </c>
      <c r="L71" s="142">
        <v>0</v>
      </c>
      <c r="M71" s="159">
        <f t="shared" ref="M71:M82" si="40">L71/K71*100</f>
        <v>0</v>
      </c>
      <c r="N71" s="142"/>
    </row>
    <row r="72" spans="1:33" ht="39.75" customHeight="1">
      <c r="A72" s="138" t="s">
        <v>140</v>
      </c>
      <c r="B72" s="139" t="s">
        <v>11</v>
      </c>
      <c r="C72" s="140">
        <f t="shared" si="39"/>
        <v>0</v>
      </c>
      <c r="D72" s="140">
        <f t="shared" si="37"/>
        <v>0</v>
      </c>
      <c r="E72" s="141" t="e">
        <f t="shared" si="36"/>
        <v>#DIV/0!</v>
      </c>
      <c r="F72" s="103"/>
      <c r="G72" s="142">
        <v>0</v>
      </c>
      <c r="H72" s="142">
        <v>0</v>
      </c>
      <c r="I72" s="167" t="e">
        <f t="shared" si="30"/>
        <v>#DIV/0!</v>
      </c>
      <c r="J72" s="142"/>
      <c r="K72" s="142"/>
      <c r="L72" s="142">
        <v>0</v>
      </c>
      <c r="M72" s="159" t="e">
        <f t="shared" si="40"/>
        <v>#DIV/0!</v>
      </c>
      <c r="N72" s="142"/>
    </row>
    <row r="73" spans="1:33" ht="13.5" hidden="1" customHeight="1">
      <c r="A73" s="138" t="s">
        <v>141</v>
      </c>
      <c r="B73" s="139" t="s">
        <v>142</v>
      </c>
      <c r="C73" s="140">
        <f t="shared" si="39"/>
        <v>0</v>
      </c>
      <c r="D73" s="140">
        <f t="shared" si="37"/>
        <v>0</v>
      </c>
      <c r="E73" s="102" t="e">
        <f t="shared" si="36"/>
        <v>#DIV/0!</v>
      </c>
      <c r="F73" s="103">
        <f>D73*100/D24</f>
        <v>0</v>
      </c>
      <c r="G73" s="142"/>
      <c r="H73" s="142"/>
      <c r="I73" s="144" t="e">
        <f t="shared" si="30"/>
        <v>#DIV/0!</v>
      </c>
      <c r="J73" s="142"/>
      <c r="K73" s="142"/>
      <c r="L73" s="142"/>
      <c r="M73" s="158" t="e">
        <f t="shared" si="40"/>
        <v>#DIV/0!</v>
      </c>
      <c r="N73" s="142"/>
    </row>
    <row r="74" spans="1:33" ht="23.25" hidden="1" customHeight="1">
      <c r="A74" s="138" t="s">
        <v>143</v>
      </c>
      <c r="B74" s="139" t="s">
        <v>144</v>
      </c>
      <c r="C74" s="140">
        <f t="shared" si="39"/>
        <v>0</v>
      </c>
      <c r="D74" s="140">
        <f t="shared" si="37"/>
        <v>0</v>
      </c>
      <c r="E74" s="102" t="e">
        <f t="shared" si="36"/>
        <v>#DIV/0!</v>
      </c>
      <c r="F74" s="103">
        <f>D74*100/D25</f>
        <v>0</v>
      </c>
      <c r="G74" s="142"/>
      <c r="H74" s="142"/>
      <c r="I74" s="144" t="e">
        <f t="shared" si="30"/>
        <v>#DIV/0!</v>
      </c>
      <c r="J74" s="142"/>
      <c r="K74" s="142"/>
      <c r="L74" s="142"/>
      <c r="M74" s="158" t="e">
        <f t="shared" si="40"/>
        <v>#DIV/0!</v>
      </c>
      <c r="N74" s="142"/>
    </row>
    <row r="75" spans="1:33" ht="16.5" hidden="1" customHeight="1">
      <c r="A75" s="138" t="s">
        <v>145</v>
      </c>
      <c r="B75" s="139" t="s">
        <v>146</v>
      </c>
      <c r="C75" s="140">
        <f t="shared" si="39"/>
        <v>0</v>
      </c>
      <c r="D75" s="140">
        <f t="shared" si="37"/>
        <v>0</v>
      </c>
      <c r="E75" s="102" t="e">
        <f t="shared" si="36"/>
        <v>#DIV/0!</v>
      </c>
      <c r="F75" s="103">
        <f t="shared" ref="F75:F79" si="41">D75*100/D28</f>
        <v>0</v>
      </c>
      <c r="G75" s="142"/>
      <c r="H75" s="142"/>
      <c r="I75" s="144" t="e">
        <f t="shared" si="30"/>
        <v>#DIV/0!</v>
      </c>
      <c r="J75" s="142"/>
      <c r="K75" s="142"/>
      <c r="L75" s="142"/>
      <c r="M75" s="158" t="e">
        <f t="shared" si="40"/>
        <v>#DIV/0!</v>
      </c>
      <c r="N75" s="142"/>
    </row>
    <row r="76" spans="1:33" ht="15.75" hidden="1" customHeight="1">
      <c r="A76" s="138" t="s">
        <v>147</v>
      </c>
      <c r="B76" s="139" t="s">
        <v>33</v>
      </c>
      <c r="C76" s="140">
        <f t="shared" si="39"/>
        <v>0</v>
      </c>
      <c r="D76" s="140">
        <f t="shared" si="37"/>
        <v>0</v>
      </c>
      <c r="E76" s="102" t="e">
        <f t="shared" si="36"/>
        <v>#DIV/0!</v>
      </c>
      <c r="F76" s="103">
        <f t="shared" si="41"/>
        <v>0</v>
      </c>
      <c r="G76" s="142"/>
      <c r="H76" s="142"/>
      <c r="I76" s="144" t="e">
        <f t="shared" si="30"/>
        <v>#DIV/0!</v>
      </c>
      <c r="J76" s="142"/>
      <c r="K76" s="142"/>
      <c r="L76" s="142"/>
      <c r="M76" s="158" t="e">
        <f t="shared" si="40"/>
        <v>#DIV/0!</v>
      </c>
      <c r="N76" s="142"/>
    </row>
    <row r="77" spans="1:33" ht="31.5" hidden="1" customHeight="1">
      <c r="A77" s="138" t="s">
        <v>148</v>
      </c>
      <c r="B77" s="139" t="s">
        <v>98</v>
      </c>
      <c r="C77" s="140">
        <f t="shared" si="39"/>
        <v>0</v>
      </c>
      <c r="D77" s="140">
        <f t="shared" si="37"/>
        <v>0</v>
      </c>
      <c r="E77" s="102" t="e">
        <f t="shared" si="36"/>
        <v>#DIV/0!</v>
      </c>
      <c r="F77" s="103">
        <f t="shared" si="41"/>
        <v>0</v>
      </c>
      <c r="G77" s="142"/>
      <c r="H77" s="142"/>
      <c r="I77" s="144" t="e">
        <f t="shared" si="30"/>
        <v>#DIV/0!</v>
      </c>
      <c r="J77" s="142"/>
      <c r="K77" s="142"/>
      <c r="L77" s="142"/>
      <c r="M77" s="158" t="e">
        <f t="shared" si="40"/>
        <v>#DIV/0!</v>
      </c>
      <c r="N77" s="142"/>
    </row>
    <row r="78" spans="1:33" ht="18.75" hidden="1" customHeight="1">
      <c r="A78" s="138" t="s">
        <v>149</v>
      </c>
      <c r="B78" s="139" t="s">
        <v>50</v>
      </c>
      <c r="C78" s="140">
        <f t="shared" si="39"/>
        <v>0</v>
      </c>
      <c r="D78" s="140">
        <f t="shared" si="37"/>
        <v>0</v>
      </c>
      <c r="E78" s="102" t="e">
        <f t="shared" si="36"/>
        <v>#DIV/0!</v>
      </c>
      <c r="F78" s="103">
        <f t="shared" si="41"/>
        <v>0</v>
      </c>
      <c r="G78" s="142"/>
      <c r="H78" s="142"/>
      <c r="I78" s="144" t="e">
        <f t="shared" si="30"/>
        <v>#DIV/0!</v>
      </c>
      <c r="J78" s="142"/>
      <c r="K78" s="142"/>
      <c r="L78" s="142"/>
      <c r="M78" s="158" t="e">
        <f t="shared" si="40"/>
        <v>#DIV/0!</v>
      </c>
      <c r="N78" s="142"/>
    </row>
    <row r="79" spans="1:33" ht="33" hidden="1" customHeight="1">
      <c r="A79" s="138" t="s">
        <v>150</v>
      </c>
      <c r="B79" s="139" t="s">
        <v>151</v>
      </c>
      <c r="C79" s="140">
        <f t="shared" si="39"/>
        <v>0</v>
      </c>
      <c r="D79" s="140">
        <f t="shared" si="37"/>
        <v>0</v>
      </c>
      <c r="E79" s="102" t="e">
        <f t="shared" si="36"/>
        <v>#DIV/0!</v>
      </c>
      <c r="F79" s="103">
        <f t="shared" si="41"/>
        <v>0</v>
      </c>
      <c r="G79" s="142"/>
      <c r="H79" s="142"/>
      <c r="I79" s="144" t="e">
        <f t="shared" si="30"/>
        <v>#DIV/0!</v>
      </c>
      <c r="J79" s="142"/>
      <c r="K79" s="142"/>
      <c r="L79" s="142"/>
      <c r="M79" s="158" t="e">
        <f t="shared" si="40"/>
        <v>#DIV/0!</v>
      </c>
      <c r="N79" s="142"/>
    </row>
    <row r="80" spans="1:33" s="10" customFormat="1" ht="42.75" customHeight="1">
      <c r="A80" s="99" t="s">
        <v>152</v>
      </c>
      <c r="B80" s="100" t="s">
        <v>46</v>
      </c>
      <c r="C80" s="101">
        <f>G80+K80+167</f>
        <v>-750</v>
      </c>
      <c r="D80" s="101">
        <v>-750</v>
      </c>
      <c r="E80" s="102">
        <f t="shared" si="36"/>
        <v>100</v>
      </c>
      <c r="F80" s="103"/>
      <c r="G80" s="103">
        <f>G81+G82</f>
        <v>-750</v>
      </c>
      <c r="H80" s="103">
        <v>-750</v>
      </c>
      <c r="I80" s="144">
        <f t="shared" si="30"/>
        <v>100</v>
      </c>
      <c r="J80" s="103"/>
      <c r="K80" s="103">
        <f>K82+K81</f>
        <v>-167</v>
      </c>
      <c r="L80" s="103">
        <f>L82+L81</f>
        <v>-167</v>
      </c>
      <c r="M80" s="158">
        <f t="shared" si="40"/>
        <v>100</v>
      </c>
      <c r="N80" s="103"/>
      <c r="O80" s="55"/>
    </row>
    <row r="81" spans="1:15" ht="42.75" customHeight="1">
      <c r="A81" s="143" t="s">
        <v>153</v>
      </c>
      <c r="B81" s="139" t="s">
        <v>154</v>
      </c>
      <c r="C81" s="140">
        <f>G81+K81-848</f>
        <v>0</v>
      </c>
      <c r="D81" s="140">
        <f>H81+L81-848</f>
        <v>0</v>
      </c>
      <c r="E81" s="141">
        <v>0</v>
      </c>
      <c r="F81" s="103"/>
      <c r="G81" s="142">
        <v>0</v>
      </c>
      <c r="H81" s="142">
        <v>0</v>
      </c>
      <c r="I81" s="167">
        <v>0</v>
      </c>
      <c r="J81" s="142"/>
      <c r="K81" s="142">
        <v>848</v>
      </c>
      <c r="L81" s="142">
        <v>848</v>
      </c>
      <c r="M81" s="142"/>
      <c r="N81" s="142"/>
    </row>
    <row r="82" spans="1:15" ht="49.5" customHeight="1">
      <c r="A82" s="143" t="s">
        <v>155</v>
      </c>
      <c r="B82" s="139" t="s">
        <v>94</v>
      </c>
      <c r="C82" s="140">
        <f>G82+K82-(-167)-(-848)</f>
        <v>-750</v>
      </c>
      <c r="D82" s="140">
        <f>H82+L82-(-1015)</f>
        <v>-750</v>
      </c>
      <c r="E82" s="141">
        <f t="shared" si="36"/>
        <v>100</v>
      </c>
      <c r="F82" s="103"/>
      <c r="G82" s="142">
        <v>-750</v>
      </c>
      <c r="H82" s="142">
        <v>-750</v>
      </c>
      <c r="I82" s="167">
        <f t="shared" si="30"/>
        <v>100</v>
      </c>
      <c r="J82" s="142"/>
      <c r="K82" s="142">
        <v>-1015</v>
      </c>
      <c r="L82" s="142">
        <v>-1015</v>
      </c>
      <c r="M82" s="159">
        <f t="shared" si="40"/>
        <v>100</v>
      </c>
      <c r="N82" s="142"/>
    </row>
    <row r="83" spans="1:15" ht="14.25" hidden="1" customHeight="1">
      <c r="A83" s="138" t="s">
        <v>156</v>
      </c>
      <c r="B83" s="139" t="s">
        <v>154</v>
      </c>
      <c r="C83" s="140">
        <f t="shared" si="39"/>
        <v>0</v>
      </c>
      <c r="D83" s="140">
        <f t="shared" si="37"/>
        <v>0</v>
      </c>
      <c r="E83" s="102" t="e">
        <f t="shared" si="36"/>
        <v>#DIV/0!</v>
      </c>
      <c r="F83" s="103">
        <f t="shared" ref="F83:F89" si="42">D83*100/D36</f>
        <v>0</v>
      </c>
      <c r="G83" s="142"/>
      <c r="H83" s="142"/>
      <c r="I83" s="144" t="e">
        <f t="shared" si="30"/>
        <v>#DIV/0!</v>
      </c>
      <c r="J83" s="142"/>
      <c r="K83" s="142"/>
      <c r="L83" s="142"/>
      <c r="M83" s="142"/>
      <c r="N83" s="142"/>
    </row>
    <row r="84" spans="1:15" ht="21" hidden="1" customHeight="1">
      <c r="A84" s="138" t="s">
        <v>157</v>
      </c>
      <c r="B84" s="139" t="s">
        <v>94</v>
      </c>
      <c r="C84" s="140">
        <f t="shared" si="39"/>
        <v>0</v>
      </c>
      <c r="D84" s="140">
        <f t="shared" si="37"/>
        <v>0</v>
      </c>
      <c r="E84" s="102" t="e">
        <f t="shared" si="36"/>
        <v>#DIV/0!</v>
      </c>
      <c r="F84" s="103">
        <f t="shared" si="42"/>
        <v>0</v>
      </c>
      <c r="G84" s="142"/>
      <c r="H84" s="142"/>
      <c r="I84" s="144" t="e">
        <f t="shared" si="30"/>
        <v>#DIV/0!</v>
      </c>
      <c r="J84" s="142"/>
      <c r="K84" s="142"/>
      <c r="L84" s="142"/>
      <c r="M84" s="142"/>
      <c r="N84" s="142"/>
    </row>
    <row r="85" spans="1:15" ht="21.75" hidden="1" customHeight="1">
      <c r="A85" s="138" t="s">
        <v>158</v>
      </c>
      <c r="B85" s="139" t="s">
        <v>159</v>
      </c>
      <c r="C85" s="140">
        <f t="shared" si="39"/>
        <v>0</v>
      </c>
      <c r="D85" s="140">
        <f t="shared" si="37"/>
        <v>0</v>
      </c>
      <c r="E85" s="102" t="e">
        <f t="shared" si="36"/>
        <v>#DIV/0!</v>
      </c>
      <c r="F85" s="103">
        <f t="shared" si="42"/>
        <v>0</v>
      </c>
      <c r="G85" s="142"/>
      <c r="H85" s="142"/>
      <c r="I85" s="144" t="e">
        <f t="shared" si="30"/>
        <v>#DIV/0!</v>
      </c>
      <c r="J85" s="142"/>
      <c r="K85" s="142"/>
      <c r="L85" s="142"/>
      <c r="M85" s="142"/>
      <c r="N85" s="142"/>
    </row>
    <row r="86" spans="1:15" ht="48" hidden="1">
      <c r="A86" s="138" t="s">
        <v>160</v>
      </c>
      <c r="B86" s="139" t="s">
        <v>161</v>
      </c>
      <c r="C86" s="140">
        <f t="shared" si="39"/>
        <v>0</v>
      </c>
      <c r="D86" s="140">
        <f t="shared" si="37"/>
        <v>0</v>
      </c>
      <c r="E86" s="102" t="e">
        <f t="shared" si="36"/>
        <v>#DIV/0!</v>
      </c>
      <c r="F86" s="103">
        <f t="shared" si="42"/>
        <v>0</v>
      </c>
      <c r="G86" s="142"/>
      <c r="H86" s="142"/>
      <c r="I86" s="144" t="e">
        <f t="shared" si="30"/>
        <v>#DIV/0!</v>
      </c>
      <c r="J86" s="142"/>
      <c r="K86" s="142"/>
      <c r="L86" s="142"/>
      <c r="M86" s="142"/>
      <c r="N86" s="142"/>
    </row>
    <row r="87" spans="1:15" ht="48" hidden="1">
      <c r="A87" s="138" t="s">
        <v>162</v>
      </c>
      <c r="B87" s="139" t="s">
        <v>163</v>
      </c>
      <c r="C87" s="140">
        <f t="shared" si="39"/>
        <v>0</v>
      </c>
      <c r="D87" s="140">
        <f t="shared" si="37"/>
        <v>0</v>
      </c>
      <c r="E87" s="102" t="e">
        <f t="shared" si="36"/>
        <v>#DIV/0!</v>
      </c>
      <c r="F87" s="103">
        <f t="shared" si="42"/>
        <v>0</v>
      </c>
      <c r="G87" s="142"/>
      <c r="H87" s="142"/>
      <c r="I87" s="144" t="e">
        <f t="shared" si="30"/>
        <v>#DIV/0!</v>
      </c>
      <c r="J87" s="142"/>
      <c r="K87" s="142"/>
      <c r="L87" s="142"/>
      <c r="M87" s="142"/>
      <c r="N87" s="142"/>
    </row>
    <row r="88" spans="1:15" ht="48" hidden="1">
      <c r="A88" s="138" t="s">
        <v>164</v>
      </c>
      <c r="B88" s="139" t="s">
        <v>165</v>
      </c>
      <c r="C88" s="140">
        <f t="shared" si="39"/>
        <v>0</v>
      </c>
      <c r="D88" s="140">
        <f t="shared" si="37"/>
        <v>0</v>
      </c>
      <c r="E88" s="102" t="e">
        <f t="shared" si="36"/>
        <v>#DIV/0!</v>
      </c>
      <c r="F88" s="103">
        <f t="shared" si="42"/>
        <v>0</v>
      </c>
      <c r="G88" s="142"/>
      <c r="H88" s="142"/>
      <c r="I88" s="144" t="e">
        <f t="shared" si="30"/>
        <v>#DIV/0!</v>
      </c>
      <c r="J88" s="142"/>
      <c r="K88" s="142"/>
      <c r="L88" s="142"/>
      <c r="M88" s="142"/>
      <c r="N88" s="142"/>
    </row>
    <row r="89" spans="1:15" ht="48" hidden="1">
      <c r="A89" s="138" t="s">
        <v>166</v>
      </c>
      <c r="B89" s="139" t="s">
        <v>167</v>
      </c>
      <c r="C89" s="140">
        <f t="shared" si="39"/>
        <v>0</v>
      </c>
      <c r="D89" s="140">
        <f t="shared" si="37"/>
        <v>0</v>
      </c>
      <c r="E89" s="102" t="e">
        <f t="shared" si="36"/>
        <v>#DIV/0!</v>
      </c>
      <c r="F89" s="103">
        <f t="shared" si="42"/>
        <v>0</v>
      </c>
      <c r="G89" s="142"/>
      <c r="H89" s="142"/>
      <c r="I89" s="144" t="e">
        <f t="shared" si="30"/>
        <v>#DIV/0!</v>
      </c>
      <c r="J89" s="142"/>
      <c r="K89" s="142"/>
      <c r="L89" s="142"/>
      <c r="M89" s="142"/>
      <c r="N89" s="142"/>
    </row>
    <row r="90" spans="1:15" ht="48" hidden="1">
      <c r="A90" s="138" t="s">
        <v>168</v>
      </c>
      <c r="B90" s="139" t="s">
        <v>49</v>
      </c>
      <c r="C90" s="140">
        <f t="shared" si="39"/>
        <v>0</v>
      </c>
      <c r="D90" s="140">
        <f t="shared" si="37"/>
        <v>0</v>
      </c>
      <c r="E90" s="102" t="e">
        <f t="shared" si="36"/>
        <v>#DIV/0!</v>
      </c>
      <c r="F90" s="103">
        <f t="shared" ref="F90:F94" si="43">D90*100/D44</f>
        <v>0</v>
      </c>
      <c r="G90" s="142"/>
      <c r="H90" s="142"/>
      <c r="I90" s="144" t="e">
        <f t="shared" si="30"/>
        <v>#DIV/0!</v>
      </c>
      <c r="J90" s="142"/>
      <c r="K90" s="142"/>
      <c r="L90" s="142"/>
      <c r="M90" s="142"/>
      <c r="N90" s="142"/>
    </row>
    <row r="91" spans="1:15" ht="48" hidden="1">
      <c r="A91" s="138" t="s">
        <v>169</v>
      </c>
      <c r="B91" s="139" t="s">
        <v>170</v>
      </c>
      <c r="C91" s="140">
        <f t="shared" si="39"/>
        <v>0</v>
      </c>
      <c r="D91" s="140">
        <f t="shared" si="37"/>
        <v>0</v>
      </c>
      <c r="E91" s="102" t="e">
        <f t="shared" si="36"/>
        <v>#DIV/0!</v>
      </c>
      <c r="F91" s="103">
        <f t="shared" si="43"/>
        <v>0</v>
      </c>
      <c r="G91" s="142"/>
      <c r="H91" s="142"/>
      <c r="I91" s="144" t="e">
        <f t="shared" si="30"/>
        <v>#DIV/0!</v>
      </c>
      <c r="J91" s="142"/>
      <c r="K91" s="142"/>
      <c r="L91" s="142"/>
      <c r="M91" s="142"/>
      <c r="N91" s="142"/>
    </row>
    <row r="92" spans="1:15" ht="24" hidden="1" customHeight="1">
      <c r="A92" s="138" t="s">
        <v>171</v>
      </c>
      <c r="B92" s="139" t="s">
        <v>90</v>
      </c>
      <c r="C92" s="140">
        <f t="shared" si="39"/>
        <v>0</v>
      </c>
      <c r="D92" s="140">
        <f t="shared" si="37"/>
        <v>0</v>
      </c>
      <c r="E92" s="102" t="e">
        <f t="shared" si="36"/>
        <v>#DIV/0!</v>
      </c>
      <c r="F92" s="103">
        <f t="shared" si="43"/>
        <v>0</v>
      </c>
      <c r="G92" s="142"/>
      <c r="H92" s="142"/>
      <c r="I92" s="144" t="e">
        <f t="shared" si="30"/>
        <v>#DIV/0!</v>
      </c>
      <c r="J92" s="142"/>
      <c r="K92" s="142"/>
      <c r="L92" s="142"/>
      <c r="M92" s="142"/>
      <c r="N92" s="142"/>
    </row>
    <row r="93" spans="1:15" ht="36" hidden="1">
      <c r="A93" s="138" t="s">
        <v>172</v>
      </c>
      <c r="B93" s="139" t="s">
        <v>173</v>
      </c>
      <c r="C93" s="140">
        <f t="shared" si="39"/>
        <v>0</v>
      </c>
      <c r="D93" s="140">
        <f t="shared" si="37"/>
        <v>0</v>
      </c>
      <c r="E93" s="102" t="e">
        <f t="shared" si="36"/>
        <v>#DIV/0!</v>
      </c>
      <c r="F93" s="103">
        <f t="shared" si="43"/>
        <v>0</v>
      </c>
      <c r="G93" s="142"/>
      <c r="H93" s="142"/>
      <c r="I93" s="144" t="e">
        <f t="shared" si="30"/>
        <v>#DIV/0!</v>
      </c>
      <c r="J93" s="142"/>
      <c r="K93" s="142"/>
      <c r="L93" s="142"/>
      <c r="M93" s="142"/>
      <c r="N93" s="142"/>
    </row>
    <row r="94" spans="1:15" ht="36" hidden="1">
      <c r="A94" s="138" t="s">
        <v>174</v>
      </c>
      <c r="B94" s="139" t="s">
        <v>175</v>
      </c>
      <c r="C94" s="140">
        <f t="shared" si="39"/>
        <v>0</v>
      </c>
      <c r="D94" s="140">
        <f t="shared" si="37"/>
        <v>0</v>
      </c>
      <c r="E94" s="102" t="e">
        <f t="shared" si="36"/>
        <v>#DIV/0!</v>
      </c>
      <c r="F94" s="103">
        <f t="shared" si="43"/>
        <v>0</v>
      </c>
      <c r="G94" s="142"/>
      <c r="H94" s="142"/>
      <c r="I94" s="144" t="e">
        <f t="shared" si="30"/>
        <v>#DIV/0!</v>
      </c>
      <c r="J94" s="142"/>
      <c r="K94" s="142"/>
      <c r="L94" s="142"/>
      <c r="M94" s="142"/>
      <c r="N94" s="142"/>
    </row>
    <row r="95" spans="1:15" s="10" customFormat="1" ht="24">
      <c r="A95" s="99" t="s">
        <v>176</v>
      </c>
      <c r="B95" s="100" t="s">
        <v>83</v>
      </c>
      <c r="C95" s="101">
        <f>C96+C97</f>
        <v>-652</v>
      </c>
      <c r="D95" s="101">
        <f>D96+D97</f>
        <v>0</v>
      </c>
      <c r="E95" s="102">
        <f t="shared" si="36"/>
        <v>0</v>
      </c>
      <c r="F95" s="103"/>
      <c r="G95" s="103">
        <f>G96+G97</f>
        <v>-485</v>
      </c>
      <c r="H95" s="103">
        <f>H96+H97</f>
        <v>167</v>
      </c>
      <c r="I95" s="144">
        <f t="shared" si="30"/>
        <v>-34.432989690721648</v>
      </c>
      <c r="J95" s="144"/>
      <c r="K95" s="144">
        <f>K96+K97</f>
        <v>0</v>
      </c>
      <c r="L95" s="144">
        <f t="shared" ref="L95:M95" si="44">L96+L97</f>
        <v>0</v>
      </c>
      <c r="M95" s="144">
        <f t="shared" si="44"/>
        <v>0</v>
      </c>
      <c r="N95" s="144"/>
      <c r="O95" s="55"/>
    </row>
    <row r="96" spans="1:15" ht="53.25" customHeight="1">
      <c r="A96" s="138" t="s">
        <v>177</v>
      </c>
      <c r="B96" s="139" t="s">
        <v>115</v>
      </c>
      <c r="C96" s="140">
        <f>G96+K96+848</f>
        <v>-652</v>
      </c>
      <c r="D96" s="140">
        <f>-H96+L96-848</f>
        <v>0</v>
      </c>
      <c r="E96" s="141">
        <f t="shared" si="36"/>
        <v>0</v>
      </c>
      <c r="F96" s="103"/>
      <c r="G96" s="142">
        <v>-1500</v>
      </c>
      <c r="H96" s="142">
        <v>-848</v>
      </c>
      <c r="I96" s="167">
        <f t="shared" si="30"/>
        <v>56.533333333333339</v>
      </c>
      <c r="J96" s="142"/>
      <c r="K96" s="142"/>
      <c r="L96" s="142"/>
      <c r="M96" s="142"/>
      <c r="N96" s="142"/>
    </row>
    <row r="97" spans="1:15" ht="54.75" customHeight="1">
      <c r="A97" s="138" t="s">
        <v>178</v>
      </c>
      <c r="B97" s="139" t="s">
        <v>80</v>
      </c>
      <c r="C97" s="140">
        <f>G97+K97-167-848</f>
        <v>0</v>
      </c>
      <c r="D97" s="140">
        <f>H97+L97-1015</f>
        <v>0</v>
      </c>
      <c r="E97" s="141" t="e">
        <f t="shared" si="36"/>
        <v>#DIV/0!</v>
      </c>
      <c r="F97" s="103"/>
      <c r="G97" s="142">
        <v>1015</v>
      </c>
      <c r="H97" s="142">
        <v>1015</v>
      </c>
      <c r="I97" s="167">
        <f t="shared" si="30"/>
        <v>100</v>
      </c>
      <c r="J97" s="142"/>
      <c r="K97" s="142"/>
      <c r="L97" s="142"/>
      <c r="M97" s="142"/>
      <c r="N97" s="142"/>
    </row>
    <row r="98" spans="1:15" s="105" customFormat="1" ht="33" customHeight="1">
      <c r="A98" s="99" t="s">
        <v>179</v>
      </c>
      <c r="B98" s="100" t="s">
        <v>81</v>
      </c>
      <c r="C98" s="101">
        <f>G98+K98</f>
        <v>90868.620000000228</v>
      </c>
      <c r="D98" s="101">
        <f>H98+L98</f>
        <v>-34855.700000000186</v>
      </c>
      <c r="E98" s="102">
        <f t="shared" si="36"/>
        <v>-38.358346368636496</v>
      </c>
      <c r="F98" s="103"/>
      <c r="G98" s="103">
        <f>G99+G110</f>
        <v>20207.720000000205</v>
      </c>
      <c r="H98" s="103">
        <f>H99+H110</f>
        <v>-36705.90000000014</v>
      </c>
      <c r="I98" s="158">
        <f>H98/G98*100</f>
        <v>-181.6429562563207</v>
      </c>
      <c r="J98" s="103"/>
      <c r="K98" s="103">
        <f>K99+K110</f>
        <v>70660.900000000023</v>
      </c>
      <c r="L98" s="103">
        <f>L99+L110</f>
        <v>1850.1999999999534</v>
      </c>
      <c r="M98" s="158">
        <f t="shared" ref="M98:M110" si="45">L98/K98*100</f>
        <v>2.6184212202221495</v>
      </c>
      <c r="N98" s="103"/>
      <c r="O98" s="104"/>
    </row>
    <row r="99" spans="1:15" ht="14.25" customHeight="1">
      <c r="A99" s="138" t="s">
        <v>235</v>
      </c>
      <c r="B99" s="139" t="s">
        <v>180</v>
      </c>
      <c r="C99" s="140">
        <f>G99+K99+134206.1</f>
        <v>-2447663.4999999995</v>
      </c>
      <c r="D99" s="140">
        <f>H99+L99-(-121250.3)</f>
        <v>-2146851.3000000003</v>
      </c>
      <c r="E99" s="141">
        <f t="shared" si="36"/>
        <v>87.710230593380203</v>
      </c>
      <c r="F99" s="103"/>
      <c r="G99" s="142">
        <v>-1997876.9</v>
      </c>
      <c r="H99" s="168">
        <v>-1738635.1</v>
      </c>
      <c r="I99" s="167">
        <f t="shared" si="30"/>
        <v>87.024135471009259</v>
      </c>
      <c r="J99" s="142"/>
      <c r="K99" s="142">
        <v>-583992.69999999995</v>
      </c>
      <c r="L99" s="142">
        <v>-529466.5</v>
      </c>
      <c r="M99" s="159">
        <f t="shared" si="45"/>
        <v>90.663205207873318</v>
      </c>
      <c r="N99" s="142"/>
    </row>
    <row r="100" spans="1:15" ht="0.75" hidden="1" customHeight="1">
      <c r="A100" s="138" t="s">
        <v>181</v>
      </c>
      <c r="B100" s="139" t="s">
        <v>89</v>
      </c>
      <c r="C100" s="140">
        <f t="shared" si="39"/>
        <v>-1369530.9</v>
      </c>
      <c r="D100" s="140">
        <f t="shared" si="37"/>
        <v>0</v>
      </c>
      <c r="E100" s="141">
        <f t="shared" si="36"/>
        <v>0</v>
      </c>
      <c r="F100" s="103">
        <f t="shared" ref="F100:F106" si="46">D100*100/D54</f>
        <v>0</v>
      </c>
      <c r="G100" s="142">
        <v>-1369530.9</v>
      </c>
      <c r="H100" s="168"/>
      <c r="I100" s="167">
        <f t="shared" si="30"/>
        <v>0</v>
      </c>
      <c r="J100" s="142"/>
      <c r="K100" s="142"/>
      <c r="L100" s="142"/>
      <c r="M100" s="159" t="e">
        <f t="shared" si="45"/>
        <v>#DIV/0!</v>
      </c>
      <c r="N100" s="142"/>
    </row>
    <row r="101" spans="1:15" ht="24" hidden="1">
      <c r="A101" s="138" t="s">
        <v>182</v>
      </c>
      <c r="B101" s="139" t="s">
        <v>65</v>
      </c>
      <c r="C101" s="140">
        <f t="shared" si="39"/>
        <v>0</v>
      </c>
      <c r="D101" s="140">
        <f t="shared" si="37"/>
        <v>0</v>
      </c>
      <c r="E101" s="141" t="e">
        <f t="shared" si="36"/>
        <v>#DIV/0!</v>
      </c>
      <c r="F101" s="103">
        <f t="shared" si="46"/>
        <v>0</v>
      </c>
      <c r="G101" s="142"/>
      <c r="H101" s="168"/>
      <c r="I101" s="167" t="e">
        <f t="shared" si="30"/>
        <v>#DIV/0!</v>
      </c>
      <c r="J101" s="142"/>
      <c r="K101" s="142"/>
      <c r="L101" s="142"/>
      <c r="M101" s="159" t="e">
        <f t="shared" si="45"/>
        <v>#DIV/0!</v>
      </c>
      <c r="N101" s="142"/>
    </row>
    <row r="102" spans="1:15" ht="36" hidden="1">
      <c r="A102" s="138" t="s">
        <v>183</v>
      </c>
      <c r="B102" s="139" t="s">
        <v>184</v>
      </c>
      <c r="C102" s="140">
        <f t="shared" si="39"/>
        <v>0</v>
      </c>
      <c r="D102" s="140">
        <f t="shared" si="37"/>
        <v>0</v>
      </c>
      <c r="E102" s="141" t="e">
        <f t="shared" si="36"/>
        <v>#DIV/0!</v>
      </c>
      <c r="F102" s="103">
        <f t="shared" si="46"/>
        <v>0</v>
      </c>
      <c r="G102" s="142"/>
      <c r="H102" s="168"/>
      <c r="I102" s="167" t="e">
        <f t="shared" si="30"/>
        <v>#DIV/0!</v>
      </c>
      <c r="J102" s="142"/>
      <c r="K102" s="142"/>
      <c r="L102" s="142"/>
      <c r="M102" s="159" t="e">
        <f t="shared" si="45"/>
        <v>#DIV/0!</v>
      </c>
      <c r="N102" s="142"/>
    </row>
    <row r="103" spans="1:15" ht="24" hidden="1">
      <c r="A103" s="138" t="s">
        <v>185</v>
      </c>
      <c r="B103" s="139" t="s">
        <v>186</v>
      </c>
      <c r="C103" s="140">
        <f t="shared" si="39"/>
        <v>0</v>
      </c>
      <c r="D103" s="140">
        <f t="shared" si="37"/>
        <v>0</v>
      </c>
      <c r="E103" s="141" t="e">
        <f t="shared" si="36"/>
        <v>#DIV/0!</v>
      </c>
      <c r="F103" s="103">
        <f t="shared" si="46"/>
        <v>0</v>
      </c>
      <c r="G103" s="142"/>
      <c r="H103" s="168"/>
      <c r="I103" s="167" t="e">
        <f t="shared" si="30"/>
        <v>#DIV/0!</v>
      </c>
      <c r="J103" s="142"/>
      <c r="K103" s="142"/>
      <c r="L103" s="142"/>
      <c r="M103" s="159" t="e">
        <f t="shared" si="45"/>
        <v>#DIV/0!</v>
      </c>
      <c r="N103" s="142"/>
    </row>
    <row r="104" spans="1:15" ht="24" hidden="1">
      <c r="A104" s="138" t="s">
        <v>187</v>
      </c>
      <c r="B104" s="139" t="s">
        <v>30</v>
      </c>
      <c r="C104" s="140">
        <f t="shared" si="39"/>
        <v>0</v>
      </c>
      <c r="D104" s="140">
        <f t="shared" si="37"/>
        <v>0</v>
      </c>
      <c r="E104" s="141" t="e">
        <f t="shared" si="36"/>
        <v>#DIV/0!</v>
      </c>
      <c r="F104" s="103">
        <f t="shared" si="46"/>
        <v>0</v>
      </c>
      <c r="G104" s="142"/>
      <c r="H104" s="168"/>
      <c r="I104" s="167" t="e">
        <f t="shared" si="30"/>
        <v>#DIV/0!</v>
      </c>
      <c r="J104" s="142"/>
      <c r="K104" s="142"/>
      <c r="L104" s="142"/>
      <c r="M104" s="159" t="e">
        <f t="shared" si="45"/>
        <v>#DIV/0!</v>
      </c>
      <c r="N104" s="142"/>
    </row>
    <row r="105" spans="1:15" ht="18.75" hidden="1" customHeight="1">
      <c r="A105" s="138" t="s">
        <v>188</v>
      </c>
      <c r="B105" s="139" t="s">
        <v>189</v>
      </c>
      <c r="C105" s="140">
        <f t="shared" si="39"/>
        <v>0</v>
      </c>
      <c r="D105" s="140">
        <f t="shared" si="37"/>
        <v>0</v>
      </c>
      <c r="E105" s="141" t="e">
        <f t="shared" si="36"/>
        <v>#DIV/0!</v>
      </c>
      <c r="F105" s="103" t="e">
        <f t="shared" si="46"/>
        <v>#DIV/0!</v>
      </c>
      <c r="G105" s="142"/>
      <c r="H105" s="168"/>
      <c r="I105" s="167" t="e">
        <f t="shared" si="30"/>
        <v>#DIV/0!</v>
      </c>
      <c r="J105" s="142"/>
      <c r="K105" s="142"/>
      <c r="L105" s="142"/>
      <c r="M105" s="159" t="e">
        <f t="shared" si="45"/>
        <v>#DIV/0!</v>
      </c>
      <c r="N105" s="142"/>
    </row>
    <row r="106" spans="1:15" ht="24" hidden="1">
      <c r="A106" s="138" t="s">
        <v>190</v>
      </c>
      <c r="B106" s="139" t="s">
        <v>47</v>
      </c>
      <c r="C106" s="140">
        <f t="shared" si="39"/>
        <v>0</v>
      </c>
      <c r="D106" s="140">
        <f t="shared" si="37"/>
        <v>0</v>
      </c>
      <c r="E106" s="141" t="e">
        <f t="shared" si="36"/>
        <v>#DIV/0!</v>
      </c>
      <c r="F106" s="103" t="e">
        <f t="shared" si="46"/>
        <v>#DIV/0!</v>
      </c>
      <c r="G106" s="142"/>
      <c r="H106" s="168"/>
      <c r="I106" s="167" t="e">
        <f t="shared" si="30"/>
        <v>#DIV/0!</v>
      </c>
      <c r="J106" s="142"/>
      <c r="K106" s="142"/>
      <c r="L106" s="142"/>
      <c r="M106" s="159" t="e">
        <f t="shared" si="45"/>
        <v>#DIV/0!</v>
      </c>
      <c r="N106" s="142"/>
    </row>
    <row r="107" spans="1:15" ht="24" hidden="1">
      <c r="A107" s="138" t="s">
        <v>191</v>
      </c>
      <c r="B107" s="139" t="s">
        <v>192</v>
      </c>
      <c r="C107" s="140">
        <f t="shared" si="39"/>
        <v>0</v>
      </c>
      <c r="D107" s="140">
        <f t="shared" si="37"/>
        <v>0</v>
      </c>
      <c r="E107" s="141" t="e">
        <f t="shared" si="36"/>
        <v>#DIV/0!</v>
      </c>
      <c r="F107" s="103">
        <f t="shared" ref="F107:F109" si="47">D107*100/D62</f>
        <v>0</v>
      </c>
      <c r="G107" s="142"/>
      <c r="H107" s="168"/>
      <c r="I107" s="167" t="e">
        <f t="shared" si="30"/>
        <v>#DIV/0!</v>
      </c>
      <c r="J107" s="142"/>
      <c r="K107" s="142"/>
      <c r="L107" s="142"/>
      <c r="M107" s="159" t="e">
        <f t="shared" si="45"/>
        <v>#DIV/0!</v>
      </c>
      <c r="N107" s="142"/>
    </row>
    <row r="108" spans="1:15" ht="48" hidden="1">
      <c r="A108" s="138" t="s">
        <v>193</v>
      </c>
      <c r="B108" s="139" t="s">
        <v>194</v>
      </c>
      <c r="C108" s="140">
        <f t="shared" si="39"/>
        <v>0</v>
      </c>
      <c r="D108" s="140">
        <f t="shared" si="37"/>
        <v>0</v>
      </c>
      <c r="E108" s="141" t="e">
        <f t="shared" si="36"/>
        <v>#DIV/0!</v>
      </c>
      <c r="F108" s="103" t="e">
        <f t="shared" si="47"/>
        <v>#DIV/0!</v>
      </c>
      <c r="G108" s="142"/>
      <c r="H108" s="168"/>
      <c r="I108" s="167" t="e">
        <f t="shared" si="30"/>
        <v>#DIV/0!</v>
      </c>
      <c r="J108" s="142"/>
      <c r="K108" s="142"/>
      <c r="L108" s="142"/>
      <c r="M108" s="159" t="e">
        <f t="shared" si="45"/>
        <v>#DIV/0!</v>
      </c>
      <c r="N108" s="142"/>
    </row>
    <row r="109" spans="1:15" ht="72" hidden="1">
      <c r="A109" s="138" t="s">
        <v>195</v>
      </c>
      <c r="B109" s="139" t="s">
        <v>196</v>
      </c>
      <c r="C109" s="140">
        <f t="shared" si="39"/>
        <v>0</v>
      </c>
      <c r="D109" s="140">
        <f t="shared" si="37"/>
        <v>0</v>
      </c>
      <c r="E109" s="141" t="e">
        <f t="shared" si="36"/>
        <v>#DIV/0!</v>
      </c>
      <c r="F109" s="103" t="e">
        <f t="shared" si="47"/>
        <v>#DIV/0!</v>
      </c>
      <c r="G109" s="142"/>
      <c r="H109" s="168"/>
      <c r="I109" s="167" t="e">
        <f t="shared" si="30"/>
        <v>#DIV/0!</v>
      </c>
      <c r="J109" s="142"/>
      <c r="K109" s="142"/>
      <c r="L109" s="142"/>
      <c r="M109" s="159" t="e">
        <f t="shared" si="45"/>
        <v>#DIV/0!</v>
      </c>
      <c r="N109" s="142"/>
    </row>
    <row r="110" spans="1:15" ht="15" customHeight="1">
      <c r="A110" s="138" t="s">
        <v>197</v>
      </c>
      <c r="B110" s="139" t="s">
        <v>198</v>
      </c>
      <c r="C110" s="140">
        <f>G110+K110-134206.1</f>
        <v>2538532.12</v>
      </c>
      <c r="D110" s="140">
        <f>H110+L110-121250.3</f>
        <v>2111995.6</v>
      </c>
      <c r="E110" s="141">
        <f t="shared" si="36"/>
        <v>83.197513372413027</v>
      </c>
      <c r="F110" s="103"/>
      <c r="G110" s="142">
        <v>2018084.62</v>
      </c>
      <c r="H110" s="168">
        <v>1701929.2</v>
      </c>
      <c r="I110" s="167">
        <f t="shared" si="30"/>
        <v>84.333886851583046</v>
      </c>
      <c r="J110" s="142"/>
      <c r="K110" s="142">
        <v>654653.6</v>
      </c>
      <c r="L110" s="142">
        <v>531316.69999999995</v>
      </c>
      <c r="M110" s="159">
        <f t="shared" si="45"/>
        <v>81.159975290749173</v>
      </c>
      <c r="N110" s="142"/>
    </row>
    <row r="111" spans="1:15">
      <c r="A111" s="145"/>
      <c r="B111" s="146"/>
      <c r="C111" s="147"/>
      <c r="D111" s="147"/>
      <c r="E111" s="147"/>
      <c r="F111" s="148"/>
      <c r="G111" s="148"/>
      <c r="H111" s="148"/>
      <c r="I111" s="148"/>
      <c r="J111" s="148"/>
      <c r="K111" s="169"/>
      <c r="L111" s="169"/>
      <c r="M111" s="169"/>
      <c r="N111" s="169"/>
    </row>
    <row r="112" spans="1:15">
      <c r="G112" s="56"/>
      <c r="H112" s="56"/>
      <c r="K112" s="170"/>
      <c r="L112" s="170"/>
      <c r="M112" s="170"/>
      <c r="N112" s="170"/>
    </row>
    <row r="113" spans="1:15" s="6" customFormat="1">
      <c r="A113" s="15" t="s">
        <v>254</v>
      </c>
      <c r="C113" s="6" t="s">
        <v>255</v>
      </c>
      <c r="F113" s="50"/>
      <c r="G113" s="56"/>
      <c r="H113" s="50"/>
      <c r="I113" s="50"/>
      <c r="J113" s="50"/>
      <c r="K113" s="170"/>
      <c r="L113" s="170"/>
      <c r="M113" s="170"/>
      <c r="N113" s="170"/>
      <c r="O113" s="50"/>
    </row>
    <row r="114" spans="1:15">
      <c r="G114" s="56"/>
    </row>
    <row r="115" spans="1:15">
      <c r="C115" s="14"/>
      <c r="D115" s="14"/>
    </row>
    <row r="116" spans="1:15">
      <c r="A116" s="13" t="s">
        <v>253</v>
      </c>
      <c r="C116" s="14"/>
      <c r="D116" s="14"/>
    </row>
    <row r="117" spans="1:15">
      <c r="C117" s="14"/>
      <c r="D117" s="14"/>
    </row>
  </sheetData>
  <mergeCells count="18">
    <mergeCell ref="I64:I65"/>
    <mergeCell ref="M64:M65"/>
    <mergeCell ref="G7:H7"/>
    <mergeCell ref="G1:H1"/>
    <mergeCell ref="A65:C65"/>
    <mergeCell ref="V65:W65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4:F65"/>
  </mergeCells>
  <printOptions horizontalCentered="1"/>
  <pageMargins left="0.19685039370078741" right="0.19685039370078741" top="0.44" bottom="3.937007874015748E-2" header="0.48" footer="0"/>
  <pageSetup paperSize="9" scale="74" fitToHeight="3" orientation="landscape" r:id="rId1"/>
  <rowBreaks count="2" manualBreakCount="2">
    <brk id="29" max="13" man="1"/>
    <brk id="6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85" workbookViewId="0">
      <pane xSplit="1" topLeftCell="B1" activePane="topRight" state="frozen"/>
      <selection activeCell="A4" sqref="A4"/>
      <selection pane="topRight" activeCell="C4" sqref="C4"/>
    </sheetView>
  </sheetViews>
  <sheetFormatPr defaultRowHeight="15"/>
  <cols>
    <col min="1" max="1" width="27.5703125" style="5" customWidth="1"/>
    <col min="2" max="2" width="15.42578125" style="5" customWidth="1"/>
    <col min="3" max="3" width="14.140625" style="5" customWidth="1"/>
    <col min="4" max="4" width="12.5703125" style="5" customWidth="1"/>
    <col min="5" max="5" width="8.5703125" style="63" customWidth="1"/>
    <col min="6" max="6" width="14.28515625" style="63" customWidth="1"/>
    <col min="7" max="7" width="13" style="63" customWidth="1"/>
    <col min="8" max="8" width="10.5703125" style="63" customWidth="1"/>
    <col min="9" max="9" width="10.85546875" style="95" customWidth="1"/>
    <col min="10" max="10" width="13.42578125" style="95" customWidth="1"/>
    <col min="11" max="11" width="12.5703125" style="95" customWidth="1"/>
    <col min="12" max="12" width="9.140625" style="63"/>
    <col min="13" max="13" width="12.28515625" style="5" customWidth="1"/>
    <col min="14" max="14" width="13.42578125" style="5" customWidth="1"/>
    <col min="15" max="15" width="16.5703125" style="5" customWidth="1"/>
    <col min="16" max="16" width="13.5703125" style="5" customWidth="1"/>
    <col min="17" max="16384" width="9.140625" style="5"/>
  </cols>
  <sheetData>
    <row r="1" spans="1:16" ht="15.75">
      <c r="A1" s="16" t="s">
        <v>257</v>
      </c>
      <c r="B1" s="17"/>
      <c r="C1" s="1"/>
      <c r="D1" s="1"/>
      <c r="E1" s="58"/>
      <c r="F1" s="58"/>
      <c r="G1" s="58"/>
      <c r="H1" s="58"/>
      <c r="I1" s="58"/>
      <c r="J1" s="58"/>
      <c r="K1" s="58"/>
      <c r="L1" s="58"/>
    </row>
    <row r="2" spans="1:16" ht="15.75">
      <c r="A2" s="18" t="s">
        <v>199</v>
      </c>
      <c r="B2" s="19"/>
      <c r="C2" s="1"/>
      <c r="D2" s="1"/>
      <c r="E2" s="58"/>
      <c r="F2" s="351"/>
      <c r="G2" s="351"/>
      <c r="H2" s="58"/>
      <c r="I2" s="58"/>
      <c r="J2" s="58"/>
      <c r="K2" s="85" t="s">
        <v>200</v>
      </c>
      <c r="L2" s="58"/>
    </row>
    <row r="3" spans="1:16">
      <c r="A3" s="20"/>
      <c r="B3" s="21"/>
      <c r="C3" s="352" t="s">
        <v>131</v>
      </c>
      <c r="D3" s="353"/>
      <c r="E3" s="354"/>
      <c r="F3" s="355" t="s">
        <v>127</v>
      </c>
      <c r="G3" s="356"/>
      <c r="H3" s="357"/>
      <c r="I3" s="358" t="s">
        <v>128</v>
      </c>
      <c r="J3" s="359"/>
      <c r="K3" s="360"/>
      <c r="L3" s="58"/>
    </row>
    <row r="4" spans="1:16" ht="45">
      <c r="A4" s="22" t="s">
        <v>201</v>
      </c>
      <c r="B4" s="22" t="s">
        <v>243</v>
      </c>
      <c r="C4" s="23" t="s">
        <v>202</v>
      </c>
      <c r="D4" s="23" t="s">
        <v>203</v>
      </c>
      <c r="E4" s="59" t="s">
        <v>129</v>
      </c>
      <c r="F4" s="59" t="s">
        <v>204</v>
      </c>
      <c r="G4" s="59" t="s">
        <v>205</v>
      </c>
      <c r="H4" s="59" t="s">
        <v>129</v>
      </c>
      <c r="I4" s="171" t="s">
        <v>206</v>
      </c>
      <c r="J4" s="171" t="s">
        <v>207</v>
      </c>
      <c r="K4" s="171" t="s">
        <v>129</v>
      </c>
      <c r="L4" s="86"/>
    </row>
    <row r="5" spans="1:16">
      <c r="A5" s="2">
        <v>1</v>
      </c>
      <c r="B5" s="2">
        <v>2</v>
      </c>
      <c r="C5" s="24">
        <v>3</v>
      </c>
      <c r="D5" s="24">
        <v>4</v>
      </c>
      <c r="E5" s="60">
        <v>5</v>
      </c>
      <c r="F5" s="60">
        <v>6</v>
      </c>
      <c r="G5" s="60">
        <v>7</v>
      </c>
      <c r="H5" s="60">
        <v>8</v>
      </c>
      <c r="I5" s="46">
        <v>9</v>
      </c>
      <c r="J5" s="46">
        <v>10</v>
      </c>
      <c r="K5" s="46">
        <v>11</v>
      </c>
      <c r="L5" s="87"/>
    </row>
    <row r="6" spans="1:16" ht="22.5" customHeight="1">
      <c r="A6" s="25" t="s">
        <v>208</v>
      </c>
      <c r="B6" s="26">
        <v>210</v>
      </c>
      <c r="C6" s="27">
        <f>F6+I6</f>
        <v>1467334.8</v>
      </c>
      <c r="D6" s="27">
        <f>G6+J6</f>
        <v>1267475.8</v>
      </c>
      <c r="E6" s="61">
        <f>D6/C6*100</f>
        <v>86.379454777464559</v>
      </c>
      <c r="F6" s="172">
        <f>F7+F8+F9</f>
        <v>1256594.3</v>
      </c>
      <c r="G6" s="172">
        <f>G7+G8+G9</f>
        <v>1083506.6000000001</v>
      </c>
      <c r="H6" s="61">
        <f>G6/F6*100</f>
        <v>86.225649758239399</v>
      </c>
      <c r="I6" s="172">
        <f>I7+I8+I9</f>
        <v>210740.5</v>
      </c>
      <c r="J6" s="172">
        <f>J7+J8+J9</f>
        <v>183969.2</v>
      </c>
      <c r="K6" s="61">
        <f>J6/I6*100</f>
        <v>87.29655666566228</v>
      </c>
      <c r="L6" s="88"/>
      <c r="M6" s="72"/>
      <c r="N6" s="72"/>
      <c r="O6" s="72"/>
      <c r="P6" s="72"/>
    </row>
    <row r="7" spans="1:16" ht="14.25" customHeight="1">
      <c r="A7" s="28" t="s">
        <v>209</v>
      </c>
      <c r="B7" s="29">
        <v>211</v>
      </c>
      <c r="C7" s="30">
        <f>F7+I7</f>
        <v>1123147.8</v>
      </c>
      <c r="D7" s="30">
        <f>G7+J7</f>
        <v>977085.10000000009</v>
      </c>
      <c r="E7" s="61">
        <f t="shared" ref="E7:E11" si="0">D7/C7*100</f>
        <v>86.995237848482631</v>
      </c>
      <c r="F7" s="173">
        <v>962685.3</v>
      </c>
      <c r="G7" s="173">
        <v>835739.4</v>
      </c>
      <c r="H7" s="61">
        <f t="shared" ref="H7:H11" si="1">G7/F7*100</f>
        <v>86.813354270601209</v>
      </c>
      <c r="I7" s="174">
        <v>160462.5</v>
      </c>
      <c r="J7" s="174">
        <v>141345.70000000001</v>
      </c>
      <c r="K7" s="61">
        <f t="shared" ref="K7:K9" si="2">J7/I7*100</f>
        <v>88.086437641193442</v>
      </c>
      <c r="L7" s="89"/>
      <c r="M7" s="31"/>
      <c r="N7" s="73"/>
      <c r="O7" s="32"/>
      <c r="P7" s="32"/>
    </row>
    <row r="8" spans="1:16" ht="15" customHeight="1">
      <c r="A8" s="28" t="s">
        <v>210</v>
      </c>
      <c r="B8" s="29">
        <v>212</v>
      </c>
      <c r="C8" s="30">
        <f t="shared" ref="C8:C9" si="3">F8+I8</f>
        <v>3661.8</v>
      </c>
      <c r="D8" s="30">
        <f t="shared" ref="D8:D9" si="4">G8+J8</f>
        <v>2805</v>
      </c>
      <c r="E8" s="61">
        <f t="shared" si="0"/>
        <v>76.601671309192199</v>
      </c>
      <c r="F8" s="173">
        <v>2427.1</v>
      </c>
      <c r="G8" s="173">
        <v>1866.8</v>
      </c>
      <c r="H8" s="61">
        <f t="shared" si="1"/>
        <v>76.914836636314945</v>
      </c>
      <c r="I8" s="174">
        <v>1234.7</v>
      </c>
      <c r="J8" s="174">
        <v>938.2</v>
      </c>
      <c r="K8" s="61">
        <f t="shared" si="2"/>
        <v>75.986069490564518</v>
      </c>
      <c r="L8" s="89"/>
      <c r="M8" s="31"/>
      <c r="N8" s="73"/>
      <c r="O8" s="32"/>
      <c r="P8" s="32"/>
    </row>
    <row r="9" spans="1:16" ht="13.5" customHeight="1">
      <c r="A9" s="28" t="s">
        <v>211</v>
      </c>
      <c r="B9" s="29">
        <v>213</v>
      </c>
      <c r="C9" s="30">
        <f t="shared" si="3"/>
        <v>340525.2</v>
      </c>
      <c r="D9" s="30">
        <f t="shared" si="4"/>
        <v>287585.7</v>
      </c>
      <c r="E9" s="61">
        <f t="shared" si="0"/>
        <v>84.453573480024389</v>
      </c>
      <c r="F9" s="173">
        <v>291481.90000000002</v>
      </c>
      <c r="G9" s="173">
        <v>245900.4</v>
      </c>
      <c r="H9" s="61">
        <f t="shared" si="1"/>
        <v>84.362150788779672</v>
      </c>
      <c r="I9" s="174">
        <v>49043.3</v>
      </c>
      <c r="J9" s="174">
        <v>41685.300000000003</v>
      </c>
      <c r="K9" s="61">
        <f t="shared" si="2"/>
        <v>84.996931283172216</v>
      </c>
      <c r="L9" s="89"/>
      <c r="M9" s="31"/>
      <c r="N9" s="73"/>
      <c r="O9" s="32"/>
      <c r="P9" s="32"/>
    </row>
    <row r="10" spans="1:16" ht="14.25" customHeight="1">
      <c r="A10" s="25" t="s">
        <v>212</v>
      </c>
      <c r="B10" s="26">
        <v>223</v>
      </c>
      <c r="C10" s="27">
        <f>F10+I10</f>
        <v>123863.4</v>
      </c>
      <c r="D10" s="27">
        <f>G10+J10</f>
        <v>104741.2</v>
      </c>
      <c r="E10" s="61">
        <f t="shared" si="0"/>
        <v>84.561864118052625</v>
      </c>
      <c r="F10" s="173">
        <v>123863.4</v>
      </c>
      <c r="G10" s="173">
        <v>104741.2</v>
      </c>
      <c r="H10" s="61">
        <f t="shared" si="1"/>
        <v>84.561864118052625</v>
      </c>
      <c r="I10" s="174"/>
      <c r="J10" s="174"/>
      <c r="K10" s="61" t="e">
        <f>J10/I10*100</f>
        <v>#DIV/0!</v>
      </c>
      <c r="L10" s="89"/>
      <c r="M10" s="31"/>
      <c r="N10" s="73"/>
      <c r="O10" s="32"/>
      <c r="P10" s="32"/>
    </row>
    <row r="11" spans="1:16" s="33" customFormat="1" ht="35.25" customHeight="1">
      <c r="A11" s="25" t="s">
        <v>213</v>
      </c>
      <c r="B11" s="26">
        <v>241</v>
      </c>
      <c r="C11" s="27">
        <f>F11+I11</f>
        <v>111216.2</v>
      </c>
      <c r="D11" s="27">
        <f t="shared" ref="D11" si="5">G11+J11</f>
        <v>93919.9</v>
      </c>
      <c r="E11" s="61">
        <f t="shared" si="0"/>
        <v>84.448039044671546</v>
      </c>
      <c r="F11" s="175">
        <v>111216.2</v>
      </c>
      <c r="G11" s="175">
        <v>93919.9</v>
      </c>
      <c r="H11" s="61">
        <f t="shared" si="1"/>
        <v>84.448039044671546</v>
      </c>
      <c r="I11" s="172"/>
      <c r="J11" s="172"/>
      <c r="K11" s="61"/>
      <c r="L11" s="88"/>
      <c r="M11" s="31"/>
      <c r="N11" s="73"/>
      <c r="O11" s="32"/>
      <c r="P11" s="32"/>
    </row>
    <row r="12" spans="1:16">
      <c r="A12" s="361" t="s">
        <v>214</v>
      </c>
      <c r="B12" s="362"/>
      <c r="C12" s="362"/>
      <c r="D12" s="362"/>
      <c r="E12" s="362"/>
      <c r="F12" s="45"/>
      <c r="G12" s="45"/>
      <c r="H12" s="45"/>
      <c r="I12" s="45"/>
      <c r="J12" s="45"/>
      <c r="K12" s="45"/>
      <c r="L12" s="45"/>
      <c r="M12" s="31"/>
      <c r="N12" s="73"/>
      <c r="O12" s="32"/>
      <c r="P12" s="32"/>
    </row>
    <row r="13" spans="1:16">
      <c r="A13" s="36"/>
      <c r="B13" s="37"/>
      <c r="C13" s="37"/>
      <c r="D13" s="37"/>
      <c r="E13" s="68"/>
      <c r="F13" s="45"/>
      <c r="G13" s="45"/>
      <c r="H13" s="45"/>
      <c r="I13" s="45"/>
      <c r="J13" s="90"/>
      <c r="K13" s="85" t="s">
        <v>200</v>
      </c>
      <c r="L13" s="45"/>
      <c r="M13" s="34"/>
      <c r="N13" s="74"/>
      <c r="O13" s="35"/>
      <c r="P13" s="35"/>
    </row>
    <row r="14" spans="1:16">
      <c r="A14" s="38"/>
      <c r="B14" s="38"/>
      <c r="C14" s="363" t="s">
        <v>249</v>
      </c>
      <c r="D14" s="363"/>
      <c r="E14" s="363"/>
      <c r="F14" s="364" t="s">
        <v>250</v>
      </c>
      <c r="G14" s="364"/>
      <c r="H14" s="364"/>
      <c r="I14" s="364" t="s">
        <v>258</v>
      </c>
      <c r="J14" s="364"/>
      <c r="K14" s="364"/>
      <c r="L14" s="45"/>
    </row>
    <row r="15" spans="1:16" ht="15" customHeight="1">
      <c r="A15" s="369" t="s">
        <v>215</v>
      </c>
      <c r="B15" s="371" t="s">
        <v>243</v>
      </c>
      <c r="C15" s="373" t="s">
        <v>216</v>
      </c>
      <c r="D15" s="373" t="s">
        <v>217</v>
      </c>
      <c r="E15" s="365" t="s">
        <v>218</v>
      </c>
      <c r="F15" s="365" t="s">
        <v>216</v>
      </c>
      <c r="G15" s="365" t="s">
        <v>217</v>
      </c>
      <c r="H15" s="365" t="s">
        <v>218</v>
      </c>
      <c r="I15" s="365" t="s">
        <v>216</v>
      </c>
      <c r="J15" s="365" t="s">
        <v>217</v>
      </c>
      <c r="K15" s="365" t="s">
        <v>218</v>
      </c>
      <c r="L15" s="91"/>
    </row>
    <row r="16" spans="1:16" ht="23.25" customHeight="1">
      <c r="A16" s="370"/>
      <c r="B16" s="372"/>
      <c r="C16" s="372"/>
      <c r="D16" s="372"/>
      <c r="E16" s="367"/>
      <c r="F16" s="367"/>
      <c r="G16" s="367"/>
      <c r="H16" s="367"/>
      <c r="I16" s="366"/>
      <c r="J16" s="366"/>
      <c r="K16" s="366"/>
      <c r="L16" s="92"/>
    </row>
    <row r="17" spans="1:12">
      <c r="A17" s="2">
        <v>1</v>
      </c>
      <c r="B17" s="2">
        <v>2</v>
      </c>
      <c r="C17" s="2">
        <v>3</v>
      </c>
      <c r="D17" s="2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93"/>
    </row>
    <row r="18" spans="1:12" ht="28.5" customHeight="1">
      <c r="A18" s="39" t="s">
        <v>219</v>
      </c>
      <c r="B18" s="40"/>
      <c r="C18" s="41">
        <f>D18+E18</f>
        <v>34872.9</v>
      </c>
      <c r="D18" s="42">
        <f>D20+D21+D22+D23+D24+D25+D26+D27+D28+D29+D30+D31+D32+D33</f>
        <v>33949.800000000003</v>
      </c>
      <c r="E18" s="69">
        <f>E20+E21+E22+E23+E24+E25+E26+E27+E28+E29+E30+E31+E32+E33</f>
        <v>923.1</v>
      </c>
      <c r="F18" s="47">
        <f>G18+H18</f>
        <v>4186.2</v>
      </c>
      <c r="G18" s="47">
        <f>G20+G21+G22+G23+G24+G25+G26+G27+G28+G29+G30+G31+G32+G33</f>
        <v>3823.3</v>
      </c>
      <c r="H18" s="47">
        <f>H20+H21+H22+H23+H24+H25+H26+H27+H28+H29+H30+H31+H32+H33</f>
        <v>362.90000000000003</v>
      </c>
      <c r="I18" s="47">
        <f>J18+K18</f>
        <v>1004.5</v>
      </c>
      <c r="J18" s="47">
        <f>J20+J21+J22+J23+J24+J25+J26+J27+J28+J29+J30+J31+J32+J33</f>
        <v>662.7</v>
      </c>
      <c r="K18" s="47">
        <f>K20+K21+K22+K23+K24+K25+K26+K27+K28+K29+K30+K31+K32+K33</f>
        <v>341.8</v>
      </c>
      <c r="L18" s="94"/>
    </row>
    <row r="19" spans="1:12" ht="12" customHeight="1">
      <c r="A19" s="43" t="s">
        <v>220</v>
      </c>
      <c r="B19" s="44"/>
      <c r="C19" s="41"/>
      <c r="D19" s="42"/>
      <c r="E19" s="69"/>
      <c r="F19" s="47"/>
      <c r="G19" s="47"/>
      <c r="H19" s="47"/>
      <c r="I19" s="47">
        <f t="shared" ref="I19" si="6">J19+K19</f>
        <v>0</v>
      </c>
      <c r="J19" s="47"/>
      <c r="K19" s="47"/>
      <c r="L19" s="94"/>
    </row>
    <row r="20" spans="1:12" ht="14.25" customHeight="1">
      <c r="A20" s="43" t="s">
        <v>221</v>
      </c>
      <c r="B20" s="29">
        <v>211</v>
      </c>
      <c r="C20" s="41">
        <f>D20+E20</f>
        <v>220.9</v>
      </c>
      <c r="D20" s="3"/>
      <c r="E20" s="48">
        <v>220.9</v>
      </c>
      <c r="F20" s="47">
        <f t="shared" ref="F20:F33" si="7">G20+H20</f>
        <v>0</v>
      </c>
      <c r="G20" s="48"/>
      <c r="H20" s="48"/>
      <c r="I20" s="47">
        <f>J20+K20</f>
        <v>0</v>
      </c>
      <c r="J20" s="48"/>
      <c r="K20" s="48"/>
      <c r="L20" s="94"/>
    </row>
    <row r="21" spans="1:12" ht="12" customHeight="1">
      <c r="A21" s="43" t="s">
        <v>222</v>
      </c>
      <c r="B21" s="29">
        <v>212</v>
      </c>
      <c r="C21" s="41">
        <f t="shared" ref="C21:C33" si="8">D21+E21</f>
        <v>354</v>
      </c>
      <c r="D21" s="3">
        <v>354</v>
      </c>
      <c r="E21" s="48"/>
      <c r="F21" s="47">
        <f t="shared" si="7"/>
        <v>0</v>
      </c>
      <c r="G21" s="48"/>
      <c r="H21" s="48"/>
      <c r="I21" s="47">
        <f t="shared" ref="I21:I23" si="9">J21+K21</f>
        <v>0</v>
      </c>
      <c r="J21" s="48"/>
      <c r="K21" s="48">
        <v>0</v>
      </c>
      <c r="L21" s="94"/>
    </row>
    <row r="22" spans="1:12" ht="22.5" customHeight="1">
      <c r="A22" s="43" t="s">
        <v>223</v>
      </c>
      <c r="B22" s="29">
        <v>213</v>
      </c>
      <c r="C22" s="41">
        <f t="shared" si="8"/>
        <v>66.7</v>
      </c>
      <c r="D22" s="3">
        <v>0</v>
      </c>
      <c r="E22" s="48">
        <v>66.7</v>
      </c>
      <c r="F22" s="47">
        <f t="shared" si="7"/>
        <v>0</v>
      </c>
      <c r="G22" s="48"/>
      <c r="H22" s="48"/>
      <c r="I22" s="47">
        <f t="shared" si="9"/>
        <v>0</v>
      </c>
      <c r="J22" s="48"/>
      <c r="K22" s="48">
        <v>0</v>
      </c>
      <c r="L22" s="94"/>
    </row>
    <row r="23" spans="1:12" ht="17.25" customHeight="1">
      <c r="A23" s="43" t="s">
        <v>224</v>
      </c>
      <c r="B23" s="29">
        <v>221</v>
      </c>
      <c r="C23" s="41">
        <f t="shared" si="8"/>
        <v>0</v>
      </c>
      <c r="D23" s="3">
        <v>0</v>
      </c>
      <c r="E23" s="48"/>
      <c r="F23" s="47">
        <f t="shared" si="7"/>
        <v>0</v>
      </c>
      <c r="G23" s="48"/>
      <c r="H23" s="48"/>
      <c r="I23" s="47">
        <f t="shared" si="9"/>
        <v>5.4</v>
      </c>
      <c r="J23" s="48"/>
      <c r="K23" s="48">
        <v>5.4</v>
      </c>
      <c r="L23" s="94"/>
    </row>
    <row r="24" spans="1:12" ht="16.5" customHeight="1">
      <c r="A24" s="43" t="s">
        <v>225</v>
      </c>
      <c r="B24" s="29">
        <v>222</v>
      </c>
      <c r="C24" s="41">
        <f t="shared" si="8"/>
        <v>137.9</v>
      </c>
      <c r="D24" s="3">
        <v>137.9</v>
      </c>
      <c r="E24" s="48"/>
      <c r="F24" s="47">
        <f t="shared" si="7"/>
        <v>0</v>
      </c>
      <c r="G24" s="48"/>
      <c r="H24" s="48"/>
      <c r="I24" s="47">
        <f>J24+K24</f>
        <v>0</v>
      </c>
      <c r="J24" s="48"/>
      <c r="K24" s="48"/>
      <c r="L24" s="94"/>
    </row>
    <row r="25" spans="1:12" ht="15" customHeight="1">
      <c r="A25" s="43" t="s">
        <v>226</v>
      </c>
      <c r="B25" s="29">
        <v>223</v>
      </c>
      <c r="C25" s="41">
        <f t="shared" si="8"/>
        <v>17018.3</v>
      </c>
      <c r="D25" s="3">
        <v>16583.099999999999</v>
      </c>
      <c r="E25" s="48">
        <v>435.2</v>
      </c>
      <c r="F25" s="47">
        <f t="shared" si="7"/>
        <v>356.1</v>
      </c>
      <c r="G25" s="48"/>
      <c r="H25" s="48">
        <v>356.1</v>
      </c>
      <c r="I25" s="47">
        <f t="shared" ref="I25:I33" si="10">J25+K25</f>
        <v>241.5</v>
      </c>
      <c r="J25" s="48"/>
      <c r="K25" s="48">
        <v>241.5</v>
      </c>
      <c r="L25" s="94"/>
    </row>
    <row r="26" spans="1:12" ht="33" customHeight="1">
      <c r="A26" s="43" t="s">
        <v>227</v>
      </c>
      <c r="B26" s="29">
        <v>224</v>
      </c>
      <c r="C26" s="41">
        <f t="shared" si="8"/>
        <v>1082.4000000000001</v>
      </c>
      <c r="D26" s="3">
        <v>885.2</v>
      </c>
      <c r="E26" s="48">
        <v>197.2</v>
      </c>
      <c r="F26" s="47">
        <f t="shared" si="7"/>
        <v>0</v>
      </c>
      <c r="G26" s="48"/>
      <c r="H26" s="48"/>
      <c r="I26" s="47">
        <f t="shared" si="10"/>
        <v>0</v>
      </c>
      <c r="J26" s="48"/>
      <c r="K26" s="48"/>
      <c r="L26" s="94"/>
    </row>
    <row r="27" spans="1:12" ht="30.75" customHeight="1">
      <c r="A27" s="43" t="s">
        <v>228</v>
      </c>
      <c r="B27" s="29">
        <v>225</v>
      </c>
      <c r="C27" s="41">
        <f t="shared" si="8"/>
        <v>5731.5</v>
      </c>
      <c r="D27" s="3">
        <v>5729.3</v>
      </c>
      <c r="E27" s="48">
        <v>2.2000000000000002</v>
      </c>
      <c r="F27" s="47">
        <f t="shared" si="7"/>
        <v>0</v>
      </c>
      <c r="G27" s="48"/>
      <c r="H27" s="48"/>
      <c r="I27" s="47">
        <f t="shared" si="10"/>
        <v>5.8</v>
      </c>
      <c r="J27" s="48"/>
      <c r="K27" s="48">
        <v>5.8</v>
      </c>
      <c r="L27" s="94"/>
    </row>
    <row r="28" spans="1:12" ht="17.25" customHeight="1">
      <c r="A28" s="43" t="s">
        <v>229</v>
      </c>
      <c r="B28" s="29">
        <v>226</v>
      </c>
      <c r="C28" s="41">
        <f t="shared" si="8"/>
        <v>803.2</v>
      </c>
      <c r="D28" s="3">
        <v>803.2</v>
      </c>
      <c r="E28" s="48"/>
      <c r="F28" s="47">
        <f t="shared" si="7"/>
        <v>0</v>
      </c>
      <c r="G28" s="48"/>
      <c r="H28" s="48"/>
      <c r="I28" s="47">
        <f t="shared" si="10"/>
        <v>25</v>
      </c>
      <c r="J28" s="48"/>
      <c r="K28" s="48">
        <v>25</v>
      </c>
      <c r="L28" s="94"/>
    </row>
    <row r="29" spans="1:12" ht="33.75" customHeight="1">
      <c r="A29" s="43" t="s">
        <v>230</v>
      </c>
      <c r="B29" s="29">
        <v>241</v>
      </c>
      <c r="C29" s="41">
        <f t="shared" si="8"/>
        <v>278.39999999999998</v>
      </c>
      <c r="D29" s="3">
        <v>278.39999999999998</v>
      </c>
      <c r="E29" s="48"/>
      <c r="F29" s="47">
        <f t="shared" si="7"/>
        <v>0</v>
      </c>
      <c r="G29" s="48"/>
      <c r="H29" s="48"/>
      <c r="I29" s="47">
        <f t="shared" si="10"/>
        <v>0</v>
      </c>
      <c r="J29" s="48"/>
      <c r="K29" s="48"/>
      <c r="L29" s="94"/>
    </row>
    <row r="30" spans="1:12" ht="15.75" customHeight="1">
      <c r="A30" s="43" t="s">
        <v>231</v>
      </c>
      <c r="B30" s="29">
        <v>260</v>
      </c>
      <c r="C30" s="41">
        <f t="shared" si="8"/>
        <v>0</v>
      </c>
      <c r="D30" s="3"/>
      <c r="E30" s="48"/>
      <c r="F30" s="47">
        <f t="shared" si="7"/>
        <v>0</v>
      </c>
      <c r="G30" s="48"/>
      <c r="H30" s="48"/>
      <c r="I30" s="47">
        <f t="shared" si="10"/>
        <v>0</v>
      </c>
      <c r="J30" s="48"/>
      <c r="K30" s="48"/>
      <c r="L30" s="94"/>
    </row>
    <row r="31" spans="1:12" ht="18.75" customHeight="1">
      <c r="A31" s="43" t="s">
        <v>232</v>
      </c>
      <c r="B31" s="29">
        <v>290</v>
      </c>
      <c r="C31" s="41">
        <f t="shared" si="8"/>
        <v>4707.2</v>
      </c>
      <c r="D31" s="3">
        <v>4706.3</v>
      </c>
      <c r="E31" s="48">
        <v>0.9</v>
      </c>
      <c r="F31" s="47">
        <f t="shared" si="7"/>
        <v>3823.3</v>
      </c>
      <c r="G31" s="48">
        <v>3823.3</v>
      </c>
      <c r="H31" s="48"/>
      <c r="I31" s="47">
        <f t="shared" si="10"/>
        <v>662.7</v>
      </c>
      <c r="J31" s="48">
        <v>662.7</v>
      </c>
      <c r="K31" s="48"/>
      <c r="L31" s="94"/>
    </row>
    <row r="32" spans="1:12" ht="27" customHeight="1">
      <c r="A32" s="43" t="s">
        <v>233</v>
      </c>
      <c r="B32" s="29">
        <v>310</v>
      </c>
      <c r="C32" s="41">
        <f t="shared" si="8"/>
        <v>328.4</v>
      </c>
      <c r="D32" s="3">
        <v>328.4</v>
      </c>
      <c r="E32" s="48"/>
      <c r="F32" s="47">
        <f t="shared" si="7"/>
        <v>0</v>
      </c>
      <c r="G32" s="48"/>
      <c r="H32" s="48"/>
      <c r="I32" s="47">
        <f t="shared" si="10"/>
        <v>29.7</v>
      </c>
      <c r="J32" s="48"/>
      <c r="K32" s="48">
        <v>29.7</v>
      </c>
      <c r="L32" s="94"/>
    </row>
    <row r="33" spans="1:12" ht="27.75" customHeight="1">
      <c r="A33" s="43" t="s">
        <v>234</v>
      </c>
      <c r="B33" s="29">
        <v>340</v>
      </c>
      <c r="C33" s="41">
        <f t="shared" si="8"/>
        <v>4144</v>
      </c>
      <c r="D33" s="3">
        <v>4144</v>
      </c>
      <c r="E33" s="48"/>
      <c r="F33" s="48">
        <f t="shared" si="7"/>
        <v>6.8</v>
      </c>
      <c r="G33" s="48"/>
      <c r="H33" s="48">
        <v>6.8</v>
      </c>
      <c r="I33" s="47">
        <f t="shared" si="10"/>
        <v>34.4</v>
      </c>
      <c r="J33" s="48"/>
      <c r="K33" s="48">
        <v>34.4</v>
      </c>
      <c r="L33" s="94"/>
    </row>
    <row r="34" spans="1:12">
      <c r="J34" s="96"/>
    </row>
    <row r="35" spans="1:12">
      <c r="C35" s="4"/>
      <c r="D35" s="4"/>
      <c r="E35" s="62"/>
      <c r="F35" s="62"/>
      <c r="G35" s="62"/>
    </row>
    <row r="36" spans="1:12">
      <c r="A36" s="368"/>
      <c r="B36" s="368"/>
      <c r="C36" s="368"/>
      <c r="D36" s="368"/>
      <c r="E36" s="70"/>
      <c r="F36" s="64"/>
    </row>
    <row r="37" spans="1:12">
      <c r="C37" s="4"/>
      <c r="D37" s="4"/>
      <c r="E37" s="70"/>
      <c r="F37" s="64"/>
    </row>
    <row r="38" spans="1:12">
      <c r="C38" s="4"/>
      <c r="D38" s="4"/>
      <c r="E38" s="70"/>
      <c r="F38" s="64"/>
    </row>
    <row r="39" spans="1:12">
      <c r="C39" s="4"/>
      <c r="D39" s="4"/>
      <c r="E39" s="70"/>
      <c r="F39" s="64"/>
    </row>
    <row r="40" spans="1:12">
      <c r="C40" s="4"/>
      <c r="D40" s="4"/>
      <c r="E40" s="70"/>
      <c r="F40" s="64"/>
    </row>
    <row r="41" spans="1:12">
      <c r="C41" s="4"/>
      <c r="D41" s="4"/>
      <c r="E41" s="71"/>
      <c r="F41" s="65"/>
      <c r="G41" s="65"/>
    </row>
    <row r="42" spans="1:12">
      <c r="C42" s="4"/>
      <c r="D42" s="4"/>
      <c r="E42" s="62"/>
      <c r="F42" s="62"/>
      <c r="G42" s="62"/>
    </row>
    <row r="43" spans="1:12">
      <c r="C43" s="4"/>
      <c r="D43" s="4"/>
      <c r="E43" s="62"/>
      <c r="F43" s="62"/>
      <c r="G43" s="62"/>
    </row>
  </sheetData>
  <mergeCells count="21">
    <mergeCell ref="A36:B36"/>
    <mergeCell ref="C36:D36"/>
    <mergeCell ref="G15:G16"/>
    <mergeCell ref="H15:H16"/>
    <mergeCell ref="I15:I16"/>
    <mergeCell ref="A15:A16"/>
    <mergeCell ref="B15:B16"/>
    <mergeCell ref="C15:C16"/>
    <mergeCell ref="D15:D16"/>
    <mergeCell ref="E15:E16"/>
    <mergeCell ref="C14:E14"/>
    <mergeCell ref="F14:H14"/>
    <mergeCell ref="I14:K14"/>
    <mergeCell ref="J15:J16"/>
    <mergeCell ref="K15:K16"/>
    <mergeCell ref="F15:F16"/>
    <mergeCell ref="F2:G2"/>
    <mergeCell ref="C3:E3"/>
    <mergeCell ref="F3:H3"/>
    <mergeCell ref="I3:K3"/>
    <mergeCell ref="A12:E12"/>
  </mergeCells>
  <printOptions horizontalCentered="1"/>
  <pageMargins left="0.19685039370078741" right="0.19685039370078741" top="0.59055118110236227" bottom="3.937007874015748E-2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НА 01.12.18Г.</vt:lpstr>
      <vt:lpstr>ПРИЛОЖЕНИЕ К СПРАВКЕ</vt:lpstr>
      <vt:lpstr>'Расходы НА 01.12.18Г.'!Заголовки_для_печати</vt:lpstr>
      <vt:lpstr>'ПРИЛОЖЕНИЕ К СПРАВКЕ'!Область_печати</vt:lpstr>
      <vt:lpstr>'Расходы НА 01.12.18Г.'!Область_печати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2018-12-13T07:21:00Z</cp:lastPrinted>
  <dcterms:created xsi:type="dcterms:W3CDTF">2016-02-11T06:08:17Z</dcterms:created>
  <dcterms:modified xsi:type="dcterms:W3CDTF">2018-12-17T01:24:19Z</dcterms:modified>
</cp:coreProperties>
</file>