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Доходы" sheetId="7" r:id="rId1"/>
    <sheet name="Расходы" sheetId="5" r:id="rId2"/>
    <sheet name="ПРИЛОЖЕНИЕ К СПРАВКЕ" sheetId="6" r:id="rId3"/>
  </sheets>
  <definedNames>
    <definedName name="_xlnm.Print_Titles" localSheetId="1">Расходы!$8:$10</definedName>
  </definedNames>
  <calcPr calcId="125725"/>
</workbook>
</file>

<file path=xl/calcChain.xml><?xml version="1.0" encoding="utf-8"?>
<calcChain xmlns="http://schemas.openxmlformats.org/spreadsheetml/2006/main">
  <c r="G98" i="7"/>
  <c r="F98"/>
  <c r="E98"/>
  <c r="D98"/>
  <c r="C98"/>
  <c r="B98"/>
  <c r="L90"/>
  <c r="H89"/>
  <c r="L87"/>
  <c r="H87"/>
  <c r="C87"/>
  <c r="B87"/>
  <c r="D87" s="1"/>
  <c r="L86"/>
  <c r="C86"/>
  <c r="B86"/>
  <c r="L85"/>
  <c r="H85"/>
  <c r="C85"/>
  <c r="B85"/>
  <c r="D85" s="1"/>
  <c r="C84"/>
  <c r="B84"/>
  <c r="H83"/>
  <c r="D83"/>
  <c r="B83"/>
  <c r="H82"/>
  <c r="C82"/>
  <c r="B82"/>
  <c r="D82" s="1"/>
  <c r="K81"/>
  <c r="J81"/>
  <c r="G81"/>
  <c r="I81" s="1"/>
  <c r="F81"/>
  <c r="C81"/>
  <c r="B81"/>
  <c r="H80"/>
  <c r="C80"/>
  <c r="B80"/>
  <c r="H79"/>
  <c r="C79"/>
  <c r="B79"/>
  <c r="H78"/>
  <c r="C78"/>
  <c r="B78"/>
  <c r="C77"/>
  <c r="B77"/>
  <c r="C76"/>
  <c r="B76"/>
  <c r="H75"/>
  <c r="C75"/>
  <c r="B75"/>
  <c r="H74"/>
  <c r="C74"/>
  <c r="B74"/>
  <c r="L73"/>
  <c r="H73"/>
  <c r="C73"/>
  <c r="B73"/>
  <c r="K72"/>
  <c r="J72"/>
  <c r="G72"/>
  <c r="I72" s="1"/>
  <c r="F72"/>
  <c r="C72"/>
  <c r="B72"/>
  <c r="L71"/>
  <c r="C71"/>
  <c r="B71"/>
  <c r="D71" s="1"/>
  <c r="C70"/>
  <c r="B70"/>
  <c r="K69"/>
  <c r="J69"/>
  <c r="G69"/>
  <c r="I69" s="1"/>
  <c r="F69"/>
  <c r="C69"/>
  <c r="B69"/>
  <c r="D68"/>
  <c r="B68"/>
  <c r="H67"/>
  <c r="C67"/>
  <c r="B67"/>
  <c r="L66"/>
  <c r="C66"/>
  <c r="B66"/>
  <c r="D66" s="1"/>
  <c r="L65"/>
  <c r="C65"/>
  <c r="B65"/>
  <c r="D65" s="1"/>
  <c r="H64"/>
  <c r="C64"/>
  <c r="B64"/>
  <c r="L63"/>
  <c r="C63"/>
  <c r="B63"/>
  <c r="D63" s="1"/>
  <c r="L62"/>
  <c r="H62"/>
  <c r="C62"/>
  <c r="B62"/>
  <c r="D62" s="1"/>
  <c r="L61"/>
  <c r="H61"/>
  <c r="C61"/>
  <c r="B61"/>
  <c r="D61" s="1"/>
  <c r="L60"/>
  <c r="H60"/>
  <c r="C60"/>
  <c r="B60"/>
  <c r="D60" s="1"/>
  <c r="L59"/>
  <c r="C59"/>
  <c r="B59"/>
  <c r="L58"/>
  <c r="C58"/>
  <c r="B58"/>
  <c r="D58" s="1"/>
  <c r="L57"/>
  <c r="H57"/>
  <c r="C57"/>
  <c r="B57"/>
  <c r="D57" s="1"/>
  <c r="L56"/>
  <c r="C56"/>
  <c r="B56"/>
  <c r="L55"/>
  <c r="C55"/>
  <c r="B55"/>
  <c r="D55" s="1"/>
  <c r="H54"/>
  <c r="C54"/>
  <c r="B54"/>
  <c r="C53"/>
  <c r="B53"/>
  <c r="K52"/>
  <c r="J52"/>
  <c r="G52"/>
  <c r="I52" s="1"/>
  <c r="F52"/>
  <c r="C52"/>
  <c r="B52"/>
  <c r="H51"/>
  <c r="C51"/>
  <c r="B51"/>
  <c r="D51" s="1"/>
  <c r="L50"/>
  <c r="C50"/>
  <c r="B50"/>
  <c r="K49"/>
  <c r="J49"/>
  <c r="I49"/>
  <c r="G49"/>
  <c r="F49"/>
  <c r="B49"/>
  <c r="J48"/>
  <c r="J91" s="1"/>
  <c r="G48"/>
  <c r="I80" s="1"/>
  <c r="F48"/>
  <c r="F91" s="1"/>
  <c r="B48"/>
  <c r="B91" s="1"/>
  <c r="L47"/>
  <c r="H47"/>
  <c r="C47"/>
  <c r="B47"/>
  <c r="D47" s="1"/>
  <c r="H46"/>
  <c r="D46"/>
  <c r="C46"/>
  <c r="L45"/>
  <c r="H45"/>
  <c r="C45"/>
  <c r="B45"/>
  <c r="L44"/>
  <c r="H44"/>
  <c r="C44"/>
  <c r="B44"/>
  <c r="L43"/>
  <c r="H43"/>
  <c r="C43"/>
  <c r="B43"/>
  <c r="L42"/>
  <c r="H42"/>
  <c r="C42"/>
  <c r="B42"/>
  <c r="C41"/>
  <c r="B41"/>
  <c r="D41" s="1"/>
  <c r="C40"/>
  <c r="D40" s="1"/>
  <c r="B40"/>
  <c r="C39"/>
  <c r="B39"/>
  <c r="D39" s="1"/>
  <c r="C38"/>
  <c r="D38" s="1"/>
  <c r="B38"/>
  <c r="H37"/>
  <c r="C37"/>
  <c r="B37"/>
  <c r="L36"/>
  <c r="H36"/>
  <c r="C36"/>
  <c r="B36"/>
  <c r="L35"/>
  <c r="C35"/>
  <c r="B35"/>
  <c r="D35" s="1"/>
  <c r="K34"/>
  <c r="M34" s="1"/>
  <c r="J34"/>
  <c r="L34" s="1"/>
  <c r="G34"/>
  <c r="I34" s="1"/>
  <c r="F34"/>
  <c r="H34" s="1"/>
  <c r="C34"/>
  <c r="B34"/>
  <c r="D34" s="1"/>
  <c r="L33"/>
  <c r="H33"/>
  <c r="C33"/>
  <c r="B33"/>
  <c r="D33" s="1"/>
  <c r="L32"/>
  <c r="C32"/>
  <c r="B32"/>
  <c r="D32" s="1"/>
  <c r="L31"/>
  <c r="C31"/>
  <c r="B31"/>
  <c r="D31" s="1"/>
  <c r="L30"/>
  <c r="H30"/>
  <c r="C30"/>
  <c r="B30"/>
  <c r="D30" s="1"/>
  <c r="K29"/>
  <c r="M29" s="1"/>
  <c r="J29"/>
  <c r="L29" s="1"/>
  <c r="H29"/>
  <c r="C29"/>
  <c r="B29"/>
  <c r="D29" s="1"/>
  <c r="K28"/>
  <c r="M28" s="1"/>
  <c r="J28"/>
  <c r="L28" s="1"/>
  <c r="G28"/>
  <c r="I28" s="1"/>
  <c r="F28"/>
  <c r="H28" s="1"/>
  <c r="C28"/>
  <c r="B28"/>
  <c r="D28" s="1"/>
  <c r="L27"/>
  <c r="H27"/>
  <c r="C27"/>
  <c r="B27"/>
  <c r="D27" s="1"/>
  <c r="L26"/>
  <c r="C26"/>
  <c r="B26"/>
  <c r="L25"/>
  <c r="H25"/>
  <c r="C25"/>
  <c r="B25"/>
  <c r="L24"/>
  <c r="C24"/>
  <c r="B24"/>
  <c r="L23"/>
  <c r="C23"/>
  <c r="B23"/>
  <c r="K22"/>
  <c r="M22" s="1"/>
  <c r="J22"/>
  <c r="G22"/>
  <c r="F22"/>
  <c r="B22"/>
  <c r="H21"/>
  <c r="C21"/>
  <c r="B21"/>
  <c r="H20"/>
  <c r="C20"/>
  <c r="B20"/>
  <c r="H19"/>
  <c r="C19"/>
  <c r="B19"/>
  <c r="L18"/>
  <c r="H18"/>
  <c r="C18"/>
  <c r="B18"/>
  <c r="K17"/>
  <c r="M17" s="1"/>
  <c r="J17"/>
  <c r="G17"/>
  <c r="I17" s="1"/>
  <c r="F17"/>
  <c r="C17"/>
  <c r="B17"/>
  <c r="L16"/>
  <c r="C16"/>
  <c r="B16"/>
  <c r="L15"/>
  <c r="H15"/>
  <c r="C15"/>
  <c r="B15"/>
  <c r="K14"/>
  <c r="M14" s="1"/>
  <c r="J14"/>
  <c r="G14"/>
  <c r="I14" s="1"/>
  <c r="F14"/>
  <c r="C14"/>
  <c r="B14"/>
  <c r="K13"/>
  <c r="M45" s="1"/>
  <c r="J13"/>
  <c r="J88" s="1"/>
  <c r="J92" s="1"/>
  <c r="G13"/>
  <c r="I45" s="1"/>
  <c r="F13"/>
  <c r="F88" s="1"/>
  <c r="B13"/>
  <c r="K12"/>
  <c r="M12" s="1"/>
  <c r="J12"/>
  <c r="G12"/>
  <c r="I12" s="1"/>
  <c r="F12"/>
  <c r="C12"/>
  <c r="D12" s="1"/>
  <c r="B12"/>
  <c r="K11"/>
  <c r="M11" s="1"/>
  <c r="J11"/>
  <c r="G11"/>
  <c r="I11" s="1"/>
  <c r="F11"/>
  <c r="B11"/>
  <c r="D106" i="5"/>
  <c r="D95"/>
  <c r="C106"/>
  <c r="C95"/>
  <c r="D16"/>
  <c r="G94"/>
  <c r="F92" i="7" l="1"/>
  <c r="B88"/>
  <c r="B92" s="1"/>
  <c r="E56"/>
  <c r="H11"/>
  <c r="L11"/>
  <c r="H12"/>
  <c r="L12"/>
  <c r="H13"/>
  <c r="L13"/>
  <c r="D14"/>
  <c r="H14"/>
  <c r="L14"/>
  <c r="D15"/>
  <c r="D16"/>
  <c r="D17"/>
  <c r="H17"/>
  <c r="L17"/>
  <c r="D18"/>
  <c r="D19"/>
  <c r="D20"/>
  <c r="I21"/>
  <c r="C22"/>
  <c r="L22"/>
  <c r="D23"/>
  <c r="D24"/>
  <c r="D25"/>
  <c r="D26"/>
  <c r="I26"/>
  <c r="M26"/>
  <c r="I27"/>
  <c r="M27"/>
  <c r="I29"/>
  <c r="I30"/>
  <c r="M30"/>
  <c r="M31"/>
  <c r="M32"/>
  <c r="I33"/>
  <c r="M33"/>
  <c r="D36"/>
  <c r="D37"/>
  <c r="D42"/>
  <c r="D43"/>
  <c r="D44"/>
  <c r="D45"/>
  <c r="I46"/>
  <c r="I47"/>
  <c r="M47"/>
  <c r="K48"/>
  <c r="C49"/>
  <c r="L49"/>
  <c r="D50"/>
  <c r="I50"/>
  <c r="I51"/>
  <c r="D52"/>
  <c r="H52"/>
  <c r="L52"/>
  <c r="D53"/>
  <c r="I53"/>
  <c r="D54"/>
  <c r="D56"/>
  <c r="I57"/>
  <c r="D59"/>
  <c r="I59"/>
  <c r="I60"/>
  <c r="I61"/>
  <c r="I62"/>
  <c r="D64"/>
  <c r="D67"/>
  <c r="D69"/>
  <c r="H69"/>
  <c r="L69"/>
  <c r="D72"/>
  <c r="H72"/>
  <c r="L72"/>
  <c r="D73"/>
  <c r="D74"/>
  <c r="D75"/>
  <c r="D78"/>
  <c r="D79"/>
  <c r="D80"/>
  <c r="D81"/>
  <c r="H81"/>
  <c r="I82"/>
  <c r="I83"/>
  <c r="G88"/>
  <c r="K88"/>
  <c r="G91"/>
  <c r="I15"/>
  <c r="M15"/>
  <c r="M16"/>
  <c r="I18"/>
  <c r="M18"/>
  <c r="I19"/>
  <c r="I20"/>
  <c r="I22"/>
  <c r="M23"/>
  <c r="M24"/>
  <c r="I25"/>
  <c r="M25"/>
  <c r="I35"/>
  <c r="M35"/>
  <c r="I36"/>
  <c r="M36"/>
  <c r="I37"/>
  <c r="I41"/>
  <c r="I42"/>
  <c r="M42"/>
  <c r="I43"/>
  <c r="M43"/>
  <c r="I44"/>
  <c r="M44"/>
  <c r="H48"/>
  <c r="I54"/>
  <c r="I55"/>
  <c r="I58"/>
  <c r="I63"/>
  <c r="I64"/>
  <c r="I66"/>
  <c r="I67"/>
  <c r="I68"/>
  <c r="I70"/>
  <c r="I71"/>
  <c r="I73"/>
  <c r="I74"/>
  <c r="I75"/>
  <c r="I76"/>
  <c r="I77"/>
  <c r="I78"/>
  <c r="I79"/>
  <c r="D29" i="5"/>
  <c r="C29"/>
  <c r="L88" i="7" l="1"/>
  <c r="K92"/>
  <c r="M82"/>
  <c r="M73"/>
  <c r="M71"/>
  <c r="M66"/>
  <c r="M63"/>
  <c r="M58"/>
  <c r="M55"/>
  <c r="M53"/>
  <c r="M51"/>
  <c r="L48"/>
  <c r="K91"/>
  <c r="M70"/>
  <c r="M65"/>
  <c r="M64"/>
  <c r="M62"/>
  <c r="M61"/>
  <c r="M60"/>
  <c r="M59"/>
  <c r="M57"/>
  <c r="M54"/>
  <c r="M50"/>
  <c r="M48"/>
  <c r="C48"/>
  <c r="H91"/>
  <c r="H88"/>
  <c r="G92"/>
  <c r="C88"/>
  <c r="D49"/>
  <c r="E49"/>
  <c r="D22"/>
  <c r="C13"/>
  <c r="C11"/>
  <c r="M81"/>
  <c r="M69"/>
  <c r="M52"/>
  <c r="E77"/>
  <c r="M72"/>
  <c r="M49"/>
  <c r="E29" i="5"/>
  <c r="H54"/>
  <c r="C16"/>
  <c r="H56"/>
  <c r="I59"/>
  <c r="I67"/>
  <c r="I68"/>
  <c r="I69"/>
  <c r="I70"/>
  <c r="I71"/>
  <c r="I72"/>
  <c r="I73"/>
  <c r="I74"/>
  <c r="I75"/>
  <c r="I78"/>
  <c r="I79"/>
  <c r="I80"/>
  <c r="I81"/>
  <c r="I82"/>
  <c r="I83"/>
  <c r="I84"/>
  <c r="I85"/>
  <c r="I86"/>
  <c r="I87"/>
  <c r="I88"/>
  <c r="I89"/>
  <c r="I90"/>
  <c r="I92"/>
  <c r="I93"/>
  <c r="I95"/>
  <c r="I96"/>
  <c r="I97"/>
  <c r="I98"/>
  <c r="I99"/>
  <c r="I100"/>
  <c r="I101"/>
  <c r="I102"/>
  <c r="I103"/>
  <c r="I104"/>
  <c r="I105"/>
  <c r="I106"/>
  <c r="L38"/>
  <c r="K38"/>
  <c r="H38"/>
  <c r="G38"/>
  <c r="L26"/>
  <c r="K26"/>
  <c r="D13" i="7" l="1"/>
  <c r="E15"/>
  <c r="E24"/>
  <c r="E28"/>
  <c r="E32"/>
  <c r="E37"/>
  <c r="E47"/>
  <c r="E18"/>
  <c r="E21"/>
  <c r="E25"/>
  <c r="E30"/>
  <c r="E33"/>
  <c r="E35"/>
  <c r="E42"/>
  <c r="E44"/>
  <c r="E12"/>
  <c r="E14"/>
  <c r="E16"/>
  <c r="E27"/>
  <c r="E29"/>
  <c r="E36"/>
  <c r="E46"/>
  <c r="E17"/>
  <c r="E19"/>
  <c r="E23"/>
  <c r="E26"/>
  <c r="E31"/>
  <c r="E34"/>
  <c r="E41"/>
  <c r="E43"/>
  <c r="E45"/>
  <c r="E20"/>
  <c r="D88"/>
  <c r="C92"/>
  <c r="H92"/>
  <c r="I89"/>
  <c r="I87"/>
  <c r="I86"/>
  <c r="I85"/>
  <c r="I84"/>
  <c r="I48"/>
  <c r="I13"/>
  <c r="D48"/>
  <c r="C91"/>
  <c r="E83"/>
  <c r="E68"/>
  <c r="E48"/>
  <c r="E51"/>
  <c r="E57"/>
  <c r="E60"/>
  <c r="E62"/>
  <c r="E65"/>
  <c r="E72"/>
  <c r="E73"/>
  <c r="E76"/>
  <c r="E78"/>
  <c r="E52"/>
  <c r="E53"/>
  <c r="E64"/>
  <c r="E69"/>
  <c r="E70"/>
  <c r="E75"/>
  <c r="E81"/>
  <c r="E82"/>
  <c r="E55"/>
  <c r="E58"/>
  <c r="E61"/>
  <c r="E63"/>
  <c r="E67"/>
  <c r="E74"/>
  <c r="E80"/>
  <c r="E50"/>
  <c r="E54"/>
  <c r="E59"/>
  <c r="E66"/>
  <c r="E71"/>
  <c r="E79"/>
  <c r="L91"/>
  <c r="M91"/>
  <c r="E22"/>
  <c r="I91"/>
  <c r="D11"/>
  <c r="E11"/>
  <c r="L92"/>
  <c r="M90"/>
  <c r="M87"/>
  <c r="M86"/>
  <c r="M85"/>
  <c r="M13"/>
  <c r="C38" i="5"/>
  <c r="I21" i="6"/>
  <c r="D105" i="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3"/>
  <c r="C93"/>
  <c r="D92"/>
  <c r="C92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57"/>
  <c r="C57"/>
  <c r="C56" s="1"/>
  <c r="H94"/>
  <c r="H91"/>
  <c r="H76"/>
  <c r="H66"/>
  <c r="H64" s="1"/>
  <c r="D64" s="1"/>
  <c r="G91"/>
  <c r="C91" s="1"/>
  <c r="G76"/>
  <c r="G66"/>
  <c r="I66" s="1"/>
  <c r="H34"/>
  <c r="G34"/>
  <c r="G56"/>
  <c r="G54"/>
  <c r="H51"/>
  <c r="G51"/>
  <c r="H46"/>
  <c r="G46"/>
  <c r="H43"/>
  <c r="G43"/>
  <c r="H26"/>
  <c r="G26"/>
  <c r="H24"/>
  <c r="G24"/>
  <c r="H13"/>
  <c r="G13"/>
  <c r="C11" i="6"/>
  <c r="D10"/>
  <c r="C10"/>
  <c r="C8"/>
  <c r="D8"/>
  <c r="C9"/>
  <c r="D9"/>
  <c r="D7"/>
  <c r="C7"/>
  <c r="G6"/>
  <c r="F6"/>
  <c r="J6"/>
  <c r="I6"/>
  <c r="H18"/>
  <c r="G18"/>
  <c r="E18"/>
  <c r="D18"/>
  <c r="I33"/>
  <c r="F33"/>
  <c r="C33"/>
  <c r="I32"/>
  <c r="F32"/>
  <c r="C32"/>
  <c r="I31"/>
  <c r="F31"/>
  <c r="C31"/>
  <c r="I30"/>
  <c r="F30"/>
  <c r="C30"/>
  <c r="I29"/>
  <c r="F29"/>
  <c r="C29"/>
  <c r="I28"/>
  <c r="F28"/>
  <c r="C28"/>
  <c r="I27"/>
  <c r="F27"/>
  <c r="C27"/>
  <c r="I26"/>
  <c r="F26"/>
  <c r="C26"/>
  <c r="I25"/>
  <c r="F25"/>
  <c r="C25"/>
  <c r="I24"/>
  <c r="F24"/>
  <c r="C24"/>
  <c r="I23"/>
  <c r="F23"/>
  <c r="C23"/>
  <c r="I22"/>
  <c r="F22"/>
  <c r="C22"/>
  <c r="F21"/>
  <c r="C21"/>
  <c r="I20"/>
  <c r="F20"/>
  <c r="C20"/>
  <c r="K18"/>
  <c r="J18"/>
  <c r="H11"/>
  <c r="D11"/>
  <c r="H10"/>
  <c r="K9"/>
  <c r="H9"/>
  <c r="K8"/>
  <c r="H8"/>
  <c r="H7"/>
  <c r="M106" i="5"/>
  <c r="M105"/>
  <c r="M104"/>
  <c r="M103"/>
  <c r="M102"/>
  <c r="M101"/>
  <c r="M100"/>
  <c r="M99"/>
  <c r="M98"/>
  <c r="M97"/>
  <c r="M96"/>
  <c r="M95"/>
  <c r="M78"/>
  <c r="M75"/>
  <c r="M74"/>
  <c r="M73"/>
  <c r="M72"/>
  <c r="M71"/>
  <c r="M70"/>
  <c r="M69"/>
  <c r="M68"/>
  <c r="K66"/>
  <c r="L94"/>
  <c r="K94"/>
  <c r="K76"/>
  <c r="M76" s="1"/>
  <c r="L66"/>
  <c r="M67"/>
  <c r="M92" i="7" l="1"/>
  <c r="M88"/>
  <c r="D91"/>
  <c r="E91"/>
  <c r="I92"/>
  <c r="I88"/>
  <c r="D92"/>
  <c r="E86"/>
  <c r="E84"/>
  <c r="E87"/>
  <c r="E85"/>
  <c r="E13"/>
  <c r="D76" i="5"/>
  <c r="I76"/>
  <c r="E74"/>
  <c r="F74"/>
  <c r="E104"/>
  <c r="F104"/>
  <c r="E105"/>
  <c r="F105"/>
  <c r="C18" i="6"/>
  <c r="F18"/>
  <c r="E68" i="5"/>
  <c r="E69"/>
  <c r="E70"/>
  <c r="E71"/>
  <c r="E72"/>
  <c r="E73"/>
  <c r="E75"/>
  <c r="E78"/>
  <c r="E79"/>
  <c r="E80"/>
  <c r="E81"/>
  <c r="E82"/>
  <c r="E83"/>
  <c r="E84"/>
  <c r="E85"/>
  <c r="E86"/>
  <c r="E87"/>
  <c r="E88"/>
  <c r="E89"/>
  <c r="E90"/>
  <c r="E92"/>
  <c r="E93"/>
  <c r="E97"/>
  <c r="E98"/>
  <c r="E99"/>
  <c r="E100"/>
  <c r="E101"/>
  <c r="E102"/>
  <c r="E103"/>
  <c r="D91"/>
  <c r="I91"/>
  <c r="D94"/>
  <c r="I94"/>
  <c r="E96"/>
  <c r="G11"/>
  <c r="D56"/>
  <c r="F101" s="1"/>
  <c r="F102"/>
  <c r="L62"/>
  <c r="C66"/>
  <c r="E67"/>
  <c r="E106"/>
  <c r="D6" i="6"/>
  <c r="C6"/>
  <c r="C76" i="5"/>
  <c r="E76" s="1"/>
  <c r="D66"/>
  <c r="E91"/>
  <c r="G62"/>
  <c r="H62"/>
  <c r="D62" s="1"/>
  <c r="G64"/>
  <c r="E95"/>
  <c r="M94"/>
  <c r="C94"/>
  <c r="K62"/>
  <c r="H11"/>
  <c r="H6" i="6"/>
  <c r="K7"/>
  <c r="E7"/>
  <c r="E11"/>
  <c r="E9"/>
  <c r="K6"/>
  <c r="I18"/>
  <c r="E10"/>
  <c r="E8"/>
  <c r="L54" i="5"/>
  <c r="K54"/>
  <c r="C54" s="1"/>
  <c r="L51"/>
  <c r="D51" s="1"/>
  <c r="F96" s="1"/>
  <c r="K51"/>
  <c r="C51" s="1"/>
  <c r="L46"/>
  <c r="K46"/>
  <c r="C46" s="1"/>
  <c r="L43"/>
  <c r="D43" s="1"/>
  <c r="F88" s="1"/>
  <c r="K43"/>
  <c r="C43" s="1"/>
  <c r="L34"/>
  <c r="D34" s="1"/>
  <c r="F79" s="1"/>
  <c r="K34"/>
  <c r="C34" s="1"/>
  <c r="C26"/>
  <c r="L24"/>
  <c r="D24" s="1"/>
  <c r="F69" s="1"/>
  <c r="K24"/>
  <c r="C24" s="1"/>
  <c r="L22"/>
  <c r="K22"/>
  <c r="C22" s="1"/>
  <c r="L13"/>
  <c r="D13" s="1"/>
  <c r="K13"/>
  <c r="C13" s="1"/>
  <c r="I40"/>
  <c r="C40"/>
  <c r="D40"/>
  <c r="F85" s="1"/>
  <c r="I13"/>
  <c r="I14"/>
  <c r="I15"/>
  <c r="I16"/>
  <c r="I17"/>
  <c r="I18"/>
  <c r="I19"/>
  <c r="I20"/>
  <c r="I21"/>
  <c r="I24"/>
  <c r="I25"/>
  <c r="I26"/>
  <c r="I28"/>
  <c r="I33"/>
  <c r="I38"/>
  <c r="I39"/>
  <c r="I41"/>
  <c r="I42"/>
  <c r="I43"/>
  <c r="I44"/>
  <c r="I45"/>
  <c r="I46"/>
  <c r="I47"/>
  <c r="I48"/>
  <c r="I49"/>
  <c r="I50"/>
  <c r="I51"/>
  <c r="I52"/>
  <c r="I54"/>
  <c r="I55"/>
  <c r="I56"/>
  <c r="I57"/>
  <c r="C14"/>
  <c r="C15"/>
  <c r="C17"/>
  <c r="C18"/>
  <c r="C19"/>
  <c r="C20"/>
  <c r="C21"/>
  <c r="C23"/>
  <c r="C25"/>
  <c r="C27"/>
  <c r="C28"/>
  <c r="C30"/>
  <c r="C31"/>
  <c r="C32"/>
  <c r="C33"/>
  <c r="C35"/>
  <c r="C36"/>
  <c r="C37"/>
  <c r="C39"/>
  <c r="C41"/>
  <c r="C42"/>
  <c r="C44"/>
  <c r="C45"/>
  <c r="C47"/>
  <c r="C48"/>
  <c r="C49"/>
  <c r="C50"/>
  <c r="C52"/>
  <c r="C53"/>
  <c r="C55"/>
  <c r="D21"/>
  <c r="F66" s="1"/>
  <c r="D23"/>
  <c r="F68" s="1"/>
  <c r="D25"/>
  <c r="F70" s="1"/>
  <c r="D27"/>
  <c r="F72" s="1"/>
  <c r="D28"/>
  <c r="F73" s="1"/>
  <c r="D30"/>
  <c r="F75" s="1"/>
  <c r="D31"/>
  <c r="F76" s="1"/>
  <c r="D32"/>
  <c r="D33"/>
  <c r="D35"/>
  <c r="F80" s="1"/>
  <c r="D36"/>
  <c r="F81" s="1"/>
  <c r="D37"/>
  <c r="F82" s="1"/>
  <c r="D38"/>
  <c r="F83" s="1"/>
  <c r="D39"/>
  <c r="F84" s="1"/>
  <c r="D41"/>
  <c r="F86" s="1"/>
  <c r="D42"/>
  <c r="F87" s="1"/>
  <c r="D44"/>
  <c r="F89" s="1"/>
  <c r="D45"/>
  <c r="F90" s="1"/>
  <c r="D46"/>
  <c r="F91" s="1"/>
  <c r="D47"/>
  <c r="D48"/>
  <c r="D49"/>
  <c r="D50"/>
  <c r="D52"/>
  <c r="F97" s="1"/>
  <c r="D53"/>
  <c r="F98" s="1"/>
  <c r="D54"/>
  <c r="F99" s="1"/>
  <c r="D55"/>
  <c r="F100" s="1"/>
  <c r="L59"/>
  <c r="M59" s="1"/>
  <c r="E92" i="7" l="1"/>
  <c r="E88"/>
  <c r="C64" i="5"/>
  <c r="E64" s="1"/>
  <c r="I64"/>
  <c r="H58"/>
  <c r="D58" s="1"/>
  <c r="F103" s="1"/>
  <c r="M62"/>
  <c r="I11"/>
  <c r="E94"/>
  <c r="G58"/>
  <c r="I62"/>
  <c r="E66"/>
  <c r="D26"/>
  <c r="F71" s="1"/>
  <c r="L11"/>
  <c r="N26" s="1"/>
  <c r="J22"/>
  <c r="J54"/>
  <c r="K11"/>
  <c r="D22"/>
  <c r="D11" s="1"/>
  <c r="J34"/>
  <c r="J38"/>
  <c r="J51"/>
  <c r="J43"/>
  <c r="J13"/>
  <c r="J56"/>
  <c r="J24"/>
  <c r="J46"/>
  <c r="J26"/>
  <c r="C62"/>
  <c r="E45"/>
  <c r="C11"/>
  <c r="E6" i="6"/>
  <c r="E55" i="5"/>
  <c r="E53"/>
  <c r="E52"/>
  <c r="E47"/>
  <c r="E44"/>
  <c r="E42"/>
  <c r="E38"/>
  <c r="E36"/>
  <c r="E34"/>
  <c r="E32"/>
  <c r="E30"/>
  <c r="E27"/>
  <c r="E25"/>
  <c r="E23"/>
  <c r="E21"/>
  <c r="E54"/>
  <c r="E51"/>
  <c r="E50"/>
  <c r="E49"/>
  <c r="E48"/>
  <c r="E46"/>
  <c r="E43"/>
  <c r="E41"/>
  <c r="E39"/>
  <c r="E37"/>
  <c r="E35"/>
  <c r="E33"/>
  <c r="E31"/>
  <c r="E28"/>
  <c r="E24"/>
  <c r="E40"/>
  <c r="M20"/>
  <c r="D20"/>
  <c r="E20" s="1"/>
  <c r="M19"/>
  <c r="D19"/>
  <c r="E19" s="1"/>
  <c r="D15"/>
  <c r="E15" s="1"/>
  <c r="M13"/>
  <c r="M54"/>
  <c r="M51"/>
  <c r="M48"/>
  <c r="M46"/>
  <c r="M43"/>
  <c r="M34"/>
  <c r="M33"/>
  <c r="M31"/>
  <c r="M30"/>
  <c r="M27"/>
  <c r="M25"/>
  <c r="M23"/>
  <c r="M18"/>
  <c r="D18"/>
  <c r="D17"/>
  <c r="E17" s="1"/>
  <c r="M16"/>
  <c r="E16"/>
  <c r="M14"/>
  <c r="D14"/>
  <c r="M55"/>
  <c r="M53"/>
  <c r="M52"/>
  <c r="M47"/>
  <c r="M44"/>
  <c r="M41"/>
  <c r="M38"/>
  <c r="M37"/>
  <c r="M36"/>
  <c r="M35"/>
  <c r="M32"/>
  <c r="M26"/>
  <c r="M24"/>
  <c r="M22"/>
  <c r="M21"/>
  <c r="I58" l="1"/>
  <c r="C58"/>
  <c r="E58" s="1"/>
  <c r="F58"/>
  <c r="E62"/>
  <c r="E26"/>
  <c r="M58"/>
  <c r="E22"/>
  <c r="F67"/>
  <c r="E18"/>
  <c r="F63"/>
  <c r="E14"/>
  <c r="F59"/>
  <c r="M11"/>
  <c r="N13"/>
  <c r="N54"/>
  <c r="N46"/>
  <c r="N24"/>
  <c r="N34"/>
  <c r="N38"/>
  <c r="N51"/>
  <c r="N43"/>
  <c r="N22"/>
  <c r="J11"/>
  <c r="E13"/>
  <c r="N11" l="1"/>
  <c r="E11"/>
  <c r="F56"/>
  <c r="F26"/>
  <c r="F43"/>
  <c r="F54"/>
  <c r="F24"/>
  <c r="F38"/>
  <c r="F51"/>
  <c r="F46"/>
  <c r="F34"/>
  <c r="F22"/>
  <c r="F13"/>
  <c r="F11" l="1"/>
</calcChain>
</file>

<file path=xl/sharedStrings.xml><?xml version="1.0" encoding="utf-8"?>
<sst xmlns="http://schemas.openxmlformats.org/spreadsheetml/2006/main" count="424" uniqueCount="358">
  <si>
    <t xml:space="preserve">  СОЦИАЛЬНАЯ ПОЛИТИКА</t>
  </si>
  <si>
    <t xml:space="preserve">  Другие общегосударственные вопросы</t>
  </si>
  <si>
    <t xml:space="preserve">  НАЦИОНАЛЬНАЯ ОБОРОНА</t>
  </si>
  <si>
    <t>6</t>
  </si>
  <si>
    <t xml:space="preserve">  КУЛЬТУРА, КИНЕМАТОГРАФИЯ</t>
  </si>
  <si>
    <t xml:space="preserve">  Молодежная политика и оздоровление детей</t>
  </si>
  <si>
    <t xml:space="preserve"> 000 1401 0000000000 000</t>
  </si>
  <si>
    <t xml:space="preserve">  Культура</t>
  </si>
  <si>
    <t xml:space="preserve"> 000 0111 0000000000 000</t>
  </si>
  <si>
    <t xml:space="preserve"> 000 0502 0000000000 000</t>
  </si>
  <si>
    <t xml:space="preserve"> 000 0407 0000000000 000</t>
  </si>
  <si>
    <t xml:space="preserve"> 000 0102000000 0000 800</t>
  </si>
  <si>
    <t xml:space="preserve"> 000 0503 0000000000 000</t>
  </si>
  <si>
    <t xml:space="preserve"> 000 0408 0000000000 000</t>
  </si>
  <si>
    <t>7</t>
  </si>
  <si>
    <t xml:space="preserve">  Жилищное хозяйство</t>
  </si>
  <si>
    <t xml:space="preserve"> 000 0409 0000000000 000</t>
  </si>
  <si>
    <t xml:space="preserve"> 000 1003 0000000000 000</t>
  </si>
  <si>
    <t xml:space="preserve">  Обеспечение проведения выборов и референдумов</t>
  </si>
  <si>
    <t xml:space="preserve">  ФИЗИЧЕСКАЯ КУЛЬТУРА И СПОРТ</t>
  </si>
  <si>
    <t xml:space="preserve"> 000 1004 0000000000 000</t>
  </si>
  <si>
    <t xml:space="preserve"> 000 0104 0000000000 000</t>
  </si>
  <si>
    <t xml:space="preserve"> 000 0702 0000000000 000</t>
  </si>
  <si>
    <t xml:space="preserve"> 000 0200 0000000000 000</t>
  </si>
  <si>
    <t xml:space="preserve"> 000 0105 0000000000 000</t>
  </si>
  <si>
    <t xml:space="preserve">                                           3. Источники финансирования дефицита бюджета</t>
  </si>
  <si>
    <t xml:space="preserve">  Резервные фонды</t>
  </si>
  <si>
    <t>8</t>
  </si>
  <si>
    <t xml:space="preserve">     в том числе:</t>
  </si>
  <si>
    <t>Расходы бюджета - ИТОГО</t>
  </si>
  <si>
    <t xml:space="preserve"> 000 0105020105 0000 510</t>
  </si>
  <si>
    <t xml:space="preserve">  НАЦИОНАЛЬНАЯ БЕЗОПАСНОСТЬ И ПРАВООХРАНИТЕЛЬНАЯ ДЕЯТЕЛЬНОСТЬ</t>
  </si>
  <si>
    <t xml:space="preserve">  Дорожное хозяйство (дорожные фонды)</t>
  </si>
  <si>
    <t xml:space="preserve"> 000 0102000005 0000 710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</si>
  <si>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</si>
  <si>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Другие вопросы в области национальной экономики</t>
  </si>
  <si>
    <t>Результат исполнения бюджета (дефицит / профицит)</t>
  </si>
  <si>
    <t>источники внутреннего финансирования</t>
  </si>
  <si>
    <t xml:space="preserve"> 000 1300 0000000000 000</t>
  </si>
  <si>
    <t xml:space="preserve"> 000 0400 0000000000 000</t>
  </si>
  <si>
    <t xml:space="preserve"> 000 0102000000 0000 000</t>
  </si>
  <si>
    <t xml:space="preserve">  Мобилизационная и вневойсковая подготовка</t>
  </si>
  <si>
    <t/>
  </si>
  <si>
    <t xml:space="preserve">  Общее образование</t>
  </si>
  <si>
    <t xml:space="preserve"> 000 0113 0000000000 000</t>
  </si>
  <si>
    <t xml:space="preserve">  Другие вопросы в области образования</t>
  </si>
  <si>
    <t xml:space="preserve"> 000 0103000000 0000 000</t>
  </si>
  <si>
    <t xml:space="preserve"> 000 0105020110 0000 510</t>
  </si>
  <si>
    <t>Источники финансирования дефицита бюджетов - всего</t>
  </si>
  <si>
    <t xml:space="preserve"> 000 0103010005 0000 810</t>
  </si>
  <si>
    <t xml:space="preserve"> 000 0102000010 0000 710</t>
  </si>
  <si>
    <t xml:space="preserve">  Дошкольное образование</t>
  </si>
  <si>
    <t xml:space="preserve"> 000 0102000000 0000 700</t>
  </si>
  <si>
    <t xml:space="preserve">  Судебная система</t>
  </si>
  <si>
    <t xml:space="preserve"> 000 1100 0000000000 000</t>
  </si>
  <si>
    <t xml:space="preserve">  Лесное хозяйство</t>
  </si>
  <si>
    <t xml:space="preserve">  ОБЩЕГОСУДАРСТВЕННЫЕ ВОПРОСЫ</t>
  </si>
  <si>
    <t>1</t>
  </si>
  <si>
    <t xml:space="preserve"> 000 1101 0000000000 000</t>
  </si>
  <si>
    <t xml:space="preserve"> 000 1006 0000000000 000</t>
  </si>
  <si>
    <t xml:space="preserve"> 000 0106 0000000000 000</t>
  </si>
  <si>
    <t xml:space="preserve"> 000 1102 0000000000 000</t>
  </si>
  <si>
    <t xml:space="preserve"> 000 0800 0000000000 000</t>
  </si>
  <si>
    <t xml:space="preserve"> 000 0107 0000000000 000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</si>
  <si>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</si>
  <si>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000 0105020100 0000 510</t>
  </si>
  <si>
    <t xml:space="preserve"> 000 0203 0000000000 000</t>
  </si>
  <si>
    <t xml:space="preserve"> 000 0801 0000000000 000</t>
  </si>
  <si>
    <t xml:space="preserve">  Другие вопросы в области социальной политики</t>
  </si>
  <si>
    <t>2</t>
  </si>
  <si>
    <t>9</t>
  </si>
  <si>
    <t xml:space="preserve"> 000 1301 0000000000 000</t>
  </si>
  <si>
    <t xml:space="preserve"> 000 0401 0000000000 000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</si>
  <si>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</si>
  <si>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Транспорт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</si>
  <si>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</si>
  <si>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Массовый спорт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</si>
  <si>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</si>
  <si>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10</t>
  </si>
  <si>
    <t>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</si>
  <si>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</si>
  <si>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000 0106050200 0000 600</t>
  </si>
  <si>
    <t xml:space="preserve"> 000 0105000000 0000 000</t>
  </si>
  <si>
    <t xml:space="preserve">  Физическая культура</t>
  </si>
  <si>
    <t xml:space="preserve"> 000 0106000000 0000 000</t>
  </si>
  <si>
    <t xml:space="preserve">  Охрана семьи и детства</t>
  </si>
  <si>
    <t xml:space="preserve"> 000 0100 0000000000 000</t>
  </si>
  <si>
    <t>4</t>
  </si>
  <si>
    <t xml:space="preserve">  ОБСЛУЖИВАНИЕ ГОСУДАРСТВЕННОГО И МУНИЦИПАЛЬНОГО ДОЛГА</t>
  </si>
  <si>
    <t xml:space="preserve">  НАЦИОНАЛЬНАЯ ЭКОНОМИКА</t>
  </si>
  <si>
    <t xml:space="preserve"> 000 0105020000 0000 500</t>
  </si>
  <si>
    <t xml:space="preserve"> 000 0103010010 0000 810</t>
  </si>
  <si>
    <t>из них:</t>
  </si>
  <si>
    <t xml:space="preserve">в том числе: </t>
  </si>
  <si>
    <t xml:space="preserve"> 000 0707 0000000000 000</t>
  </si>
  <si>
    <t xml:space="preserve"> 000 0103010000 0000 800</t>
  </si>
  <si>
    <t xml:space="preserve"> 000 0412 0000000000 000</t>
  </si>
  <si>
    <t xml:space="preserve"> 000 0300 0000000000 000</t>
  </si>
  <si>
    <t xml:space="preserve">  Другие вопросы в области культуры, кинематографии</t>
  </si>
  <si>
    <t xml:space="preserve"> 000 0102000005 0000 810</t>
  </si>
  <si>
    <t xml:space="preserve">  Общеэкономические вопросы</t>
  </si>
  <si>
    <t xml:space="preserve"> 000 0804 0000000000 000</t>
  </si>
  <si>
    <t xml:space="preserve"> 000 0709 0000000000 000</t>
  </si>
  <si>
    <t xml:space="preserve">  Социальное обеспечение населения</t>
  </si>
  <si>
    <t>х</t>
  </si>
  <si>
    <t xml:space="preserve"> 000 0309 0000000000 000</t>
  </si>
  <si>
    <t xml:space="preserve">  Благоустройство</t>
  </si>
  <si>
    <t xml:space="preserve"> 000 1400 0000000000 000</t>
  </si>
  <si>
    <t xml:space="preserve"> 000 0500 0000000000 000</t>
  </si>
  <si>
    <t xml:space="preserve">  ЖИЛИЩНО-КОММУНАЛЬНОЕ ХОЗЯЙСТВО</t>
  </si>
  <si>
    <t xml:space="preserve"> 000 0405 0000000000 000</t>
  </si>
  <si>
    <t xml:space="preserve">  Обслуживание государственного внутреннего и муниципального долга</t>
  </si>
  <si>
    <t xml:space="preserve"> 000 0501 0000000000 000</t>
  </si>
  <si>
    <t xml:space="preserve"> 000 1000 0000000000 000</t>
  </si>
  <si>
    <t xml:space="preserve"> 000 1001 0000000000 000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</si>
  <si>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</si>
  <si>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000 0106050200 0000 500</t>
  </si>
  <si>
    <t xml:space="preserve">  Пенсионное обеспечение</t>
  </si>
  <si>
    <t xml:space="preserve">  Коммунальное хозяйство</t>
  </si>
  <si>
    <t xml:space="preserve"> 000 0102 0000000000 000</t>
  </si>
  <si>
    <t xml:space="preserve"> 000 0700 0000000000 000</t>
  </si>
  <si>
    <t xml:space="preserve">  Сельское хозяйство и рыболовство</t>
  </si>
  <si>
    <t xml:space="preserve"> 000 0103 0000000000 000</t>
  </si>
  <si>
    <t xml:space="preserve"> 000 0701 0000000000 000</t>
  </si>
  <si>
    <t xml:space="preserve">  ОБРАЗОВАНИЕ</t>
  </si>
  <si>
    <t>5</t>
  </si>
  <si>
    <t>Исполнено бюджеты муници- пальных районов</t>
  </si>
  <si>
    <t>Утверждено бюджеты муници- пальных районов</t>
  </si>
  <si>
    <t>Бюджет района</t>
  </si>
  <si>
    <t>Бюджеты поселений</t>
  </si>
  <si>
    <t>Процент исп-я к плану года</t>
  </si>
  <si>
    <t>Уд.вес в общей сумме расходов</t>
  </si>
  <si>
    <t>Консолидированный бюджет</t>
  </si>
  <si>
    <t xml:space="preserve">Утверждено консол. бюджет МО </t>
  </si>
  <si>
    <t>Исполнение консол. бюджета МО</t>
  </si>
  <si>
    <t>Утверждено бюджеты поселений</t>
  </si>
  <si>
    <t>Исполнено бюджеты  поселений</t>
  </si>
  <si>
    <t>Справка</t>
  </si>
  <si>
    <t>об исполнении консолидированного бюджета МО "Тайшетский район"</t>
  </si>
  <si>
    <t xml:space="preserve"> Кредиты кредитных организаций в валюте Российской Федерации</t>
  </si>
  <si>
    <t xml:space="preserve"> Получение кредитов от кредитных организаций в валюте Российской Федерации</t>
  </si>
  <si>
    <t xml:space="preserve"> Погашение кредитов, предоставленных кредитными организациями в валюте Российской Федерации</t>
  </si>
  <si>
    <t xml:space="preserve"> Получение кредитов от кредитных организаций бюджетами субъектов Российской Федерации в валюте Российской Федерации</t>
  </si>
  <si>
    <t xml:space="preserve"> 000 0102000002 0000 710</t>
  </si>
  <si>
    <t xml:space="preserve">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</si>
  <si>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</si>
  <si>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</si>
  <si>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</si>
  <si>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</si>
  <si>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Погашение бюджетами муниципальных районов кредитов от кредитных организаций в валюте Российской Федерации</t>
  </si>
  <si>
    <t xml:space="preserve"> Получение кредитов от кредитных организаций бюджетами поселений в валюте Российской Федерации</t>
  </si>
  <si>
    <t xml:space="preserve"> Погашение бюджетами поселений кредитов от кредитных организаций в валюте Российской Федерации</t>
  </si>
  <si>
    <t xml:space="preserve"> 000 0102000010 0000 810</t>
  </si>
  <si>
    <t xml:space="preserve"> 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</si>
  <si>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</si>
  <si>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</si>
  <si>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</si>
  <si>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</si>
  <si>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</si>
  <si>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</si>
  <si>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000 0103010002 0000 710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</si>
  <si>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</si>
  <si>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000 0103010002 0000 810</t>
  </si>
  <si>
    <t xml:space="preserve">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</si>
  <si>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</si>
  <si>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</si>
  <si>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</si>
  <si>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</si>
  <si>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</si>
  <si>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</si>
  <si>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</si>
  <si>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000 0103010010 0000 710</t>
  </si>
  <si>
    <t xml:space="preserve"> 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</si>
  <si>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 Погашение обязательств за счет прочих источников внутреннего финансирования дефицитов бюджетов</t>
  </si>
  <si>
    <t xml:space="preserve"> 000 0106060000 0000 800</t>
  </si>
  <si>
    <t xml:space="preserve"> Погашение обязательств за счет прочих источников внутреннего финансирования дефицитов бюджетов муниципальных районов</t>
  </si>
  <si>
    <t xml:space="preserve"> 000 0106060005 0000 810</t>
  </si>
  <si>
    <t>Иные источники внутреннего финансирования дефицитов бюджетов</t>
  </si>
  <si>
    <t>Предоставление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</si>
  <si>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</si>
  <si>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Изменение остатков средств на счетах по учету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</si>
  <si>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</si>
  <si>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</si>
  <si>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Увеличение прочих остатков денежных средств бюджетов</t>
  </si>
  <si>
    <t xml:space="preserve"> Увеличение прочих остатков денежных средств бюджетов субъектов Российской Федерации</t>
  </si>
  <si>
    <t xml:space="preserve"> 000 0105020102 0000 510</t>
  </si>
  <si>
    <t xml:space="preserve"> Увеличение прочих остатков денежных средств  бюджетов городских округов</t>
  </si>
  <si>
    <t xml:space="preserve"> 000 0105020104 0000 510</t>
  </si>
  <si>
    <t xml:space="preserve"> Увеличение прочих остатков денежных средств  бюджетов муниципальных районов</t>
  </si>
  <si>
    <t xml:space="preserve"> Увеличение прочих остатков денежных средств бюджетов территориальных фондов обязательного медицинского страхования</t>
  </si>
  <si>
    <t xml:space="preserve"> 000 0105020109 0000 510</t>
  </si>
  <si>
    <t xml:space="preserve"> Увеличение прочих остатков денежных средств бюджетов поселений</t>
  </si>
  <si>
    <t xml:space="preserve"> Изменение иных финансовых активов на счетах по учету средств бюджета</t>
  </si>
  <si>
    <t xml:space="preserve"> 000 0106000000 0000 500</t>
  </si>
  <si>
    <t xml:space="preserve"> Увеличение финансовых активов в государственной собственности за счет средств бюджетов, размещенных на банковские депозиты</t>
  </si>
  <si>
    <t xml:space="preserve"> 000 0106100100 0000 500</t>
  </si>
  <si>
    <t xml:space="preserve"> Увеличение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</si>
  <si>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 xml:space="preserve"> 000 0106100102 0000 510</t>
  </si>
  <si>
    <t xml:space="preserve"> Уменьшение остатков средств бюджетов</t>
  </si>
  <si>
    <t xml:space="preserve"> 000 0105000000 0000 600</t>
  </si>
  <si>
    <t>справочно:</t>
  </si>
  <si>
    <t>тыс. руб.</t>
  </si>
  <si>
    <t>Наименование</t>
  </si>
  <si>
    <t>кэс</t>
  </si>
  <si>
    <t>Утверждено консол. бюджет МО</t>
  </si>
  <si>
    <t>Исполнено консол. бюджет МО</t>
  </si>
  <si>
    <t>Утверждено бюджет района</t>
  </si>
  <si>
    <t>Исполнено бюджет района</t>
  </si>
  <si>
    <t>Утверждено  бюджеты поселений</t>
  </si>
  <si>
    <t>Исполнено  бюджеты поселений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</si>
  <si>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</si>
  <si>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</si>
  <si>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</si>
  <si>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</si>
  <si>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Коммунальные услуги</t>
  </si>
  <si>
    <t>Безвозмездные перечисления государственным и муниципальным организациям</t>
  </si>
  <si>
    <t>Просроченная кредиторская задолженность</t>
  </si>
  <si>
    <t>на 01.01.2015г.</t>
  </si>
  <si>
    <t>на 01.01.2016г.</t>
  </si>
  <si>
    <t xml:space="preserve"> Наименование показателя</t>
  </si>
  <si>
    <t>консол. бюджет МО</t>
  </si>
  <si>
    <t>бюджет района</t>
  </si>
  <si>
    <t>бюджеты поселений</t>
  </si>
  <si>
    <t>ПРОСРОЧЕННАЯ КРЕДИТОРСКАЯ  ЗАДОЛЖЕННОСТЬ, всего</t>
  </si>
  <si>
    <t>в том числе:</t>
  </si>
  <si>
    <t>по заработной плате</t>
  </si>
  <si>
    <t>по прочим выплатам</t>
  </si>
  <si>
    <t>по начислениям на выплаты по  оплате труда</t>
  </si>
  <si>
    <t>по услугам связи</t>
  </si>
  <si>
    <t>по транспортным услугам</t>
  </si>
  <si>
    <t>по коммунальным услугам</t>
  </si>
  <si>
    <t>по арендной плате за пользование имуществом</t>
  </si>
  <si>
    <t>по работам, услугам по содержанию имущества</t>
  </si>
  <si>
    <t>по прочим работам, услугам</t>
  </si>
  <si>
    <t>по безвозмездным перечислениям государственным и муниципальным организациям</t>
  </si>
  <si>
    <t>по  социальному обеспечению</t>
  </si>
  <si>
    <t>по прочим расходам</t>
  </si>
  <si>
    <t>по приобретению  основных средств</t>
  </si>
  <si>
    <t>по  приобретению материальных запасов</t>
  </si>
  <si>
    <t>КЭС</t>
  </si>
  <si>
    <t>Увеличение остатков средств бюджетов</t>
  </si>
  <si>
    <t>11</t>
  </si>
  <si>
    <t>12</t>
  </si>
  <si>
    <r>
      <t xml:space="preserve">Единица измерения:  </t>
    </r>
    <r>
      <rPr>
        <b/>
        <sz val="10"/>
        <rFont val="Times New Roman"/>
        <family val="1"/>
        <charset val="204"/>
      </rPr>
      <t>тыс. руб.</t>
    </r>
  </si>
  <si>
    <t xml:space="preserve"> 000 0406 0000000000 000</t>
  </si>
  <si>
    <t>Водное хозяйство</t>
  </si>
  <si>
    <t>Исполнитель: Яшкина И.Ю.,Пономаренко Н.С.</t>
  </si>
  <si>
    <t>на 1 июля 2016 года</t>
  </si>
  <si>
    <t>ПРИЛОЖЕНИЕ К СПРАВКЕ  НА  01.07.2016г.:</t>
  </si>
  <si>
    <t>на 01.07.2016г.</t>
  </si>
  <si>
    <t>Начальник Финансового управления</t>
  </si>
  <si>
    <t>Т.М.Вахрушева</t>
  </si>
  <si>
    <t>С П Р А В К А</t>
  </si>
  <si>
    <t>об исполнении доходной части консолидированного бюджета Тайшетского района на 01.07.2016 г.</t>
  </si>
  <si>
    <t>тыс.руб.</t>
  </si>
  <si>
    <t xml:space="preserve">      Д О Х О Д Ы </t>
  </si>
  <si>
    <t>Консолидированный  бюджет</t>
  </si>
  <si>
    <t>Бюджет муниципального района</t>
  </si>
  <si>
    <t>Бюджет поселений</t>
  </si>
  <si>
    <t xml:space="preserve">План на 2016год </t>
  </si>
  <si>
    <t>Факт</t>
  </si>
  <si>
    <t>% вып-ия</t>
  </si>
  <si>
    <t xml:space="preserve">Уд.вес </t>
  </si>
  <si>
    <t>на 01.07.2016</t>
  </si>
  <si>
    <t>отчетных</t>
  </si>
  <si>
    <t>в доходах</t>
  </si>
  <si>
    <t>показателей</t>
  </si>
  <si>
    <t>(факт)</t>
  </si>
  <si>
    <t>Налоговые доходы</t>
  </si>
  <si>
    <t>Неналоговые доходы</t>
  </si>
  <si>
    <t>Налоговые, неналоговые доходы</t>
  </si>
  <si>
    <t>Налоги на прибыль,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</si>
  <si>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</si>
  <si>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</si>
  <si>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</si>
  <si>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 единый сельскохозяйственный налог</t>
  </si>
  <si>
    <t xml:space="preserve">  налог, взим-ый по УСН</t>
  </si>
  <si>
    <t xml:space="preserve"> 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</si>
  <si>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</si>
  <si>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</t>
  </si>
  <si>
    <t>Земельный налог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</si>
  <si>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</si>
  <si>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</si>
  <si>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</si>
  <si>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оказ-я платных услуг и комп-ции затрат мун.района</t>
  </si>
  <si>
    <t>Доходы от использования имущества, нах-ся в государственной и муниц-ой собственности</t>
  </si>
  <si>
    <t>Арендная плата за земельные участки</t>
  </si>
  <si>
    <t>Доходы от сдачи в аренду имущества, находящегося в оперативном управлениии</t>
  </si>
  <si>
    <t>Доходы от сдачи в аренду имущества, составляющего казну (за искл. зем.участков)</t>
  </si>
  <si>
    <t>Платежи от гос.и муниц.унит.предприятий</t>
  </si>
  <si>
    <t xml:space="preserve">Прочие доходы от использования имущества 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</si>
  <si>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</si>
  <si>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</si>
  <si>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</si>
  <si>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Плата за негативное воздействие на окружающую среду</t>
  </si>
  <si>
    <t>Доходы от продажи имущества, находящегося в гос. и муницип. собств-ти</t>
  </si>
  <si>
    <t>Доходы от продажи матер-х и немат-ых активов</t>
  </si>
  <si>
    <t>Административные платежи и сборы</t>
  </si>
  <si>
    <t>Штрафы, санкции, возмещ-ие ущерба</t>
  </si>
  <si>
    <t>Доходы бюджетов от возврата остатков субсидий и субвенций</t>
  </si>
  <si>
    <t>Возврат остатков субсидий и субвенций</t>
  </si>
  <si>
    <t xml:space="preserve">Прочие неналоговые доходы </t>
  </si>
  <si>
    <t>Доходы бюджетов от возврата остатков субсидий и субвенций прошлых лет внебюджетными организациями</t>
  </si>
  <si>
    <t xml:space="preserve">Возврат остатков субсидий, субвенций и межбюджетных трансфертов, имеющих целевое назначение, прошлых лет из бюджетов </t>
  </si>
  <si>
    <t>Безвозмездные поступления из областного бюджета</t>
  </si>
  <si>
    <t>Дотации, в т.ч.</t>
  </si>
  <si>
    <t>на выравнивание уровня бюджетной обеспеченности</t>
  </si>
  <si>
    <t xml:space="preserve"> на поддержку мер по обеспечению сбалансированности бюджетов</t>
  </si>
  <si>
    <t>Субсидии</t>
  </si>
  <si>
    <t>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 по IV и VI группам,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области, в рамках реализации мероприятий программы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</si>
  <si>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 основного общего,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подростков, находящихся под диспансерным наблюдением  у фтизиатра по IY и YI группе</t>
  </si>
  <si>
    <t xml:space="preserve">Реализация мероприятий перечня проектов народных инициатив </t>
  </si>
  <si>
    <t>Субсидии местным бюджетам на обеспечение жильем граждан, проживающих в домах, признанных непригодных для постоянного проживания</t>
  </si>
  <si>
    <t>Субсидия на финансирование гос.программы Ирк.обл. "Охрана окружающей среды на 2014-2018 гг"</t>
  </si>
  <si>
    <t>Субсидия на выплату денежного содержания с начислениями на него главам, муниципальным служащим органов местного самоуправления поселений Иркутской области</t>
  </si>
  <si>
    <t>Субсидия на финансирование подпрограммы "Модернизация объектов коммунальной инфраструктуры Ирк.обл. на 2014-2018 г" гос.программы Ирк.обл. "Развитие ЖКХ Ирк.обл." на 2014-2018 г.</t>
  </si>
  <si>
    <t>Субсидия на мероприятия подпрограммы "Молодым семьям - доступное жилье"</t>
  </si>
  <si>
    <t>Субсидия на мероприятия подпрограммы "Обеспечение жильем молодых семей ФЦП "Жилище" на 2011-2015 годы</t>
  </si>
  <si>
    <t xml:space="preserve">Субсидия на выравнивание обеспеченности муниципальных районов и поселений  Иркутской области в целях реализации ими их отдельных расходных обязательств </t>
  </si>
  <si>
    <t>Субсдия на финансирование подпрограммы "Повышение эффективности бюджетных расходов Иркутской области" госуд.программы Ирк.обл. «Совершенствование механизмов управления экономическим развитием» на 2014 – 2018 годы"</t>
  </si>
  <si>
    <t>Субсидия в целях софинансирования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</si>
  <si>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Субсидия  на софинансирование объектов капитального строительства муниципальной собственности сферы физической культуры и спорта на территориях, относящихся к сельской местности</t>
  </si>
  <si>
    <t>Субсидии местным бюджетам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</si>
  <si>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Субсидии бюджетам на государственную поддержку малого и среднего предпринимательства, включая КФХ</t>
  </si>
  <si>
    <t>Субсидия на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</si>
  <si>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Субвенции</t>
  </si>
  <si>
    <t xml:space="preserve">на ежемесячное денежное вознаграждение за классное руководство </t>
  </si>
  <si>
    <t xml:space="preserve"> на осуществление первичного воинского учета на территориях, где отсутствуют военные комиссариаты</t>
  </si>
  <si>
    <t xml:space="preserve"> - на осуществление областных государственных полномочий, в том числе:</t>
  </si>
  <si>
    <t xml:space="preserve"> - гос.полномочия </t>
  </si>
  <si>
    <t xml:space="preserve"> - предоставление мер соц.поддержки многодетным и малоимущим семьям</t>
  </si>
  <si>
    <t xml:space="preserve">  - на предоставление гражданам субсидий на оплату жилых помещений и коммунальных услуг</t>
  </si>
  <si>
    <t>на проведение Всероссийской сельскохозяйственной переписи в 2016 году</t>
  </si>
  <si>
    <t>на составление (изменение) списков в кандидатов в присяжные заседатели федеральных судов общей юрисдикции в РФ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</si>
  <si>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</si>
  <si>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</si>
  <si>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Иные межбюджетные трансферты</t>
  </si>
  <si>
    <t>на 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Ирк. обл. от 22.06.2010 г. № 50-ОЗ "О дополнительных гарантиях прав детей-сирот и детей, оставшихся без попечения родителей, на жилое помещение в Иркутской области" и Законом Ирк. обл. от 29.06.2010 г. № 52-ОЗ "О наделении органов местного самоуправления областными гос.полномочиями по обеспечению детей-сирот и детей, оставшихся без попечения родителей,лиц из числа детей-сирот и детей, оставшихся без попечения родителей, жилыми помещениями по договорам социального найма в Ирк. обл."</t>
  </si>
  <si>
    <t>на комплектование книжных фондов библиотек муниципальных образований Иркутской области</t>
  </si>
  <si>
    <t>Безвозмездные поступления от негосударственных организаций (предоставление грантов)</t>
  </si>
  <si>
    <t>Прочие безвозмездные поступления</t>
  </si>
  <si>
    <t>Доходы от возврата остатков субсидий, субвенций и иных межбюджетных трансфертов, имеющих целевое назначение, прошлых лет</t>
  </si>
  <si>
    <t>ИТОГО доходов:</t>
  </si>
  <si>
    <t>Безвозмездные поступления из  бюджетов поселений бюджету муниципального района</t>
  </si>
  <si>
    <t>Безвозмездные поступления из  бюджета  муниципального района бюджету поселений</t>
  </si>
  <si>
    <t>Безвозмездные поступления, всего:</t>
  </si>
  <si>
    <t>Всего доходов</t>
  </si>
  <si>
    <t>Начальник финансового управления</t>
  </si>
  <si>
    <t>Т.М. Вахрушева</t>
  </si>
  <si>
    <t>Справочно:</t>
  </si>
  <si>
    <t>Недоимка в бюджет по налогам:</t>
  </si>
  <si>
    <t>на 01.01.2016</t>
  </si>
  <si>
    <t>на 01.02.2016</t>
  </si>
  <si>
    <t>на 01.03.2016</t>
  </si>
  <si>
    <t>на 01.04.2016</t>
  </si>
  <si>
    <t>на 01.05.2016</t>
  </si>
  <si>
    <t>на 01.06.2016</t>
  </si>
  <si>
    <t>исп.: А.С. Галеева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</si>
</sst>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#,##0.0_р_."/>
    <numFmt numFmtId="171" formatCode="000000"/>
  </numFmts>
  <fonts count="54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color indexed="8"/>
      <name val="Arial Cyr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b/>
      <sz val="7"/>
      <name val="Arial Cyr"/>
      <charset val="204"/>
    </font>
    <font>
      <sz val="8"/>
      <color indexed="8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8"/>
      <name val="Arial Narrow"/>
      <family val="2"/>
    </font>
    <font>
      <b/>
      <sz val="8"/>
      <name val="MS Sans Serif"/>
      <family val="2"/>
      <charset val="204"/>
    </font>
    <font>
      <b/>
      <sz val="8"/>
      <name val="Arial Narrow"/>
      <family val="2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 CYR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CCFF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83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0">
      <alignment horizontal="right"/>
    </xf>
    <xf numFmtId="0" fontId="3" fillId="0" borderId="1">
      <alignment horizontal="left" wrapText="1"/>
    </xf>
    <xf numFmtId="0" fontId="3" fillId="0" borderId="2">
      <alignment horizontal="left" wrapText="1" indent="1"/>
    </xf>
    <xf numFmtId="0" fontId="4" fillId="0" borderId="3">
      <alignment horizontal="left" wrapText="1"/>
    </xf>
    <xf numFmtId="0" fontId="3" fillId="2" borderId="0"/>
    <xf numFmtId="0" fontId="3" fillId="0" borderId="4"/>
    <xf numFmtId="0" fontId="2" fillId="0" borderId="4"/>
    <xf numFmtId="4" fontId="3" fillId="0" borderId="5">
      <alignment horizontal="right"/>
    </xf>
    <xf numFmtId="49" fontId="3" fillId="0" borderId="3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4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1">
      <alignment horizontal="left" wrapText="1" indent="2"/>
    </xf>
    <xf numFmtId="0" fontId="5" fillId="0" borderId="4">
      <alignment wrapText="1"/>
    </xf>
    <xf numFmtId="0" fontId="5" fillId="0" borderId="9">
      <alignment wrapText="1"/>
    </xf>
    <xf numFmtId="0" fontId="5" fillId="0" borderId="10">
      <alignment wrapText="1"/>
    </xf>
    <xf numFmtId="0" fontId="3" fillId="0" borderId="0">
      <alignment horizontal="center" wrapText="1"/>
    </xf>
    <xf numFmtId="49" fontId="3" fillId="0" borderId="4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4">
      <alignment horizontal="center"/>
    </xf>
    <xf numFmtId="0" fontId="3" fillId="0" borderId="10">
      <alignment horizontal="center"/>
    </xf>
    <xf numFmtId="0" fontId="3" fillId="0" borderId="0">
      <alignment horizontal="center"/>
    </xf>
    <xf numFmtId="49" fontId="3" fillId="0" borderId="4"/>
    <xf numFmtId="49" fontId="3" fillId="0" borderId="12">
      <alignment horizontal="center" shrinkToFit="1"/>
    </xf>
    <xf numFmtId="0" fontId="3" fillId="0" borderId="10"/>
    <xf numFmtId="0" fontId="3" fillId="0" borderId="4">
      <alignment horizontal="center"/>
    </xf>
    <xf numFmtId="49" fontId="3" fillId="0" borderId="10">
      <alignment horizontal="center"/>
    </xf>
    <xf numFmtId="49" fontId="3" fillId="0" borderId="0">
      <alignment horizontal="left"/>
    </xf>
    <xf numFmtId="0" fontId="2" fillId="0" borderId="10"/>
    <xf numFmtId="0" fontId="3" fillId="0" borderId="2">
      <alignment horizontal="left" wrapText="1"/>
    </xf>
    <xf numFmtId="0" fontId="3" fillId="0" borderId="1">
      <alignment horizontal="left" wrapText="1" indent="1"/>
    </xf>
    <xf numFmtId="0" fontId="3" fillId="0" borderId="2">
      <alignment horizontal="left" wrapText="1" indent="2"/>
    </xf>
    <xf numFmtId="0" fontId="2" fillId="0" borderId="13"/>
    <xf numFmtId="49" fontId="3" fillId="0" borderId="5">
      <alignment horizontal="center"/>
    </xf>
    <xf numFmtId="0" fontId="4" fillId="0" borderId="14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9">
      <alignment horizontal="center" vertical="center" textRotation="90"/>
    </xf>
    <xf numFmtId="0" fontId="3" fillId="0" borderId="9">
      <alignment horizontal="center" vertical="top" wrapText="1"/>
    </xf>
    <xf numFmtId="0" fontId="4" fillId="0" borderId="16"/>
    <xf numFmtId="49" fontId="6" fillId="0" borderId="17">
      <alignment horizontal="left" vertical="center" wrapText="1"/>
    </xf>
    <xf numFmtId="49" fontId="3" fillId="0" borderId="2">
      <alignment horizontal="left" vertical="center" wrapText="1" indent="2"/>
    </xf>
    <xf numFmtId="49" fontId="3" fillId="0" borderId="1">
      <alignment horizontal="left" vertical="center" wrapText="1" indent="3"/>
    </xf>
    <xf numFmtId="49" fontId="3" fillId="0" borderId="17">
      <alignment horizontal="left" vertical="center" wrapText="1" indent="3"/>
    </xf>
    <xf numFmtId="49" fontId="3" fillId="0" borderId="18">
      <alignment horizontal="left" vertical="center" wrapText="1" indent="3"/>
    </xf>
    <xf numFmtId="0" fontId="6" fillId="0" borderId="16">
      <alignment horizontal="left" vertical="center" wrapText="1"/>
    </xf>
    <xf numFmtId="49" fontId="3" fillId="0" borderId="10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4">
      <alignment horizontal="left" vertical="center" wrapText="1" indent="3"/>
    </xf>
    <xf numFmtId="49" fontId="6" fillId="0" borderId="16">
      <alignment horizontal="left" vertical="center" wrapText="1"/>
    </xf>
    <xf numFmtId="0" fontId="3" fillId="0" borderId="17">
      <alignment horizontal="left" vertical="center" wrapText="1"/>
    </xf>
    <xf numFmtId="0" fontId="3" fillId="0" borderId="18">
      <alignment horizontal="left" vertical="center" wrapText="1"/>
    </xf>
    <xf numFmtId="49" fontId="6" fillId="0" borderId="19">
      <alignment horizontal="left" vertical="center" wrapText="1"/>
    </xf>
    <xf numFmtId="49" fontId="3" fillId="0" borderId="20">
      <alignment horizontal="left" vertical="center" wrapText="1"/>
    </xf>
    <xf numFmtId="49" fontId="3" fillId="0" borderId="21">
      <alignment horizontal="left" vertical="center" wrapText="1"/>
    </xf>
    <xf numFmtId="49" fontId="4" fillId="0" borderId="22">
      <alignment horizontal="center"/>
    </xf>
    <xf numFmtId="49" fontId="4" fillId="0" borderId="23">
      <alignment horizontal="center" vertical="center" wrapText="1"/>
    </xf>
    <xf numFmtId="49" fontId="3" fillId="0" borderId="24">
      <alignment horizontal="center" vertical="center" wrapText="1"/>
    </xf>
    <xf numFmtId="49" fontId="3" fillId="0" borderId="11">
      <alignment horizontal="center" vertical="center" wrapText="1"/>
    </xf>
    <xf numFmtId="49" fontId="3" fillId="0" borderId="23">
      <alignment horizontal="center" vertical="center" wrapText="1"/>
    </xf>
    <xf numFmtId="49" fontId="3" fillId="0" borderId="10">
      <alignment horizontal="center" vertical="center" wrapText="1"/>
    </xf>
    <xf numFmtId="49" fontId="3" fillId="0" borderId="0">
      <alignment horizontal="center" vertical="center" wrapText="1"/>
    </xf>
    <xf numFmtId="49" fontId="3" fillId="0" borderId="4">
      <alignment horizontal="center" vertical="center" wrapText="1"/>
    </xf>
    <xf numFmtId="49" fontId="4" fillId="0" borderId="22">
      <alignment horizontal="center" vertical="center" wrapText="1"/>
    </xf>
    <xf numFmtId="49" fontId="3" fillId="0" borderId="25">
      <alignment horizontal="center" vertical="center" wrapText="1"/>
    </xf>
    <xf numFmtId="0" fontId="2" fillId="0" borderId="26"/>
    <xf numFmtId="0" fontId="3" fillId="0" borderId="22">
      <alignment horizontal="center" vertical="center"/>
    </xf>
    <xf numFmtId="0" fontId="3" fillId="0" borderId="24">
      <alignment horizontal="center" vertical="center"/>
    </xf>
    <xf numFmtId="0" fontId="3" fillId="0" borderId="11">
      <alignment horizontal="center" vertical="center"/>
    </xf>
    <xf numFmtId="0" fontId="3" fillId="0" borderId="23">
      <alignment horizontal="center" vertical="center"/>
    </xf>
    <xf numFmtId="49" fontId="3" fillId="0" borderId="27">
      <alignment horizontal="center" vertical="center"/>
    </xf>
    <xf numFmtId="49" fontId="3" fillId="0" borderId="28">
      <alignment horizontal="center" vertical="center"/>
    </xf>
    <xf numFmtId="49" fontId="3" fillId="0" borderId="12">
      <alignment horizontal="center" vertical="center"/>
    </xf>
    <xf numFmtId="49" fontId="3" fillId="0" borderId="9">
      <alignment horizontal="center" vertical="center"/>
    </xf>
    <xf numFmtId="0" fontId="3" fillId="0" borderId="9">
      <alignment horizontal="center" vertical="top"/>
    </xf>
    <xf numFmtId="49" fontId="3" fillId="0" borderId="9">
      <alignment horizontal="center" vertical="top" wrapText="1"/>
    </xf>
    <xf numFmtId="0" fontId="3" fillId="0" borderId="28"/>
    <xf numFmtId="4" fontId="3" fillId="0" borderId="10">
      <alignment horizontal="right"/>
    </xf>
    <xf numFmtId="4" fontId="3" fillId="0" borderId="0">
      <alignment horizontal="right" shrinkToFit="1"/>
    </xf>
    <xf numFmtId="4" fontId="3" fillId="0" borderId="4">
      <alignment horizontal="right"/>
    </xf>
    <xf numFmtId="4" fontId="3" fillId="0" borderId="29">
      <alignment horizontal="right"/>
    </xf>
    <xf numFmtId="0" fontId="3" fillId="0" borderId="9">
      <alignment horizontal="center" vertical="top" wrapText="1"/>
    </xf>
    <xf numFmtId="4" fontId="3" fillId="0" borderId="28">
      <alignment horizontal="right"/>
    </xf>
    <xf numFmtId="0" fontId="3" fillId="0" borderId="9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4"/>
    <xf numFmtId="49" fontId="3" fillId="0" borderId="9">
      <alignment horizontal="center" vertical="center" wrapText="1"/>
    </xf>
    <xf numFmtId="49" fontId="3" fillId="0" borderId="9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7">
      <alignment horizontal="left" wrapText="1" indent="1"/>
    </xf>
    <xf numFmtId="0" fontId="3" fillId="0" borderId="16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4">
      <alignment wrapText="1"/>
    </xf>
    <xf numFmtId="0" fontId="3" fillId="0" borderId="32">
      <alignment wrapText="1"/>
    </xf>
    <xf numFmtId="0" fontId="3" fillId="0" borderId="10">
      <alignment horizontal="left"/>
    </xf>
    <xf numFmtId="0" fontId="2" fillId="3" borderId="35"/>
    <xf numFmtId="49" fontId="3" fillId="0" borderId="22">
      <alignment horizontal="center" wrapText="1"/>
    </xf>
    <xf numFmtId="49" fontId="3" fillId="0" borderId="24">
      <alignment horizontal="center" wrapText="1"/>
    </xf>
    <xf numFmtId="49" fontId="3" fillId="0" borderId="23">
      <alignment horizontal="center"/>
    </xf>
    <xf numFmtId="0" fontId="2" fillId="3" borderId="10"/>
    <xf numFmtId="0" fontId="2" fillId="3" borderId="36"/>
    <xf numFmtId="0" fontId="3" fillId="0" borderId="26"/>
    <xf numFmtId="0" fontId="3" fillId="0" borderId="0">
      <alignment horizontal="center"/>
    </xf>
    <xf numFmtId="49" fontId="3" fillId="0" borderId="10"/>
    <xf numFmtId="49" fontId="3" fillId="0" borderId="0"/>
    <xf numFmtId="49" fontId="3" fillId="0" borderId="27">
      <alignment horizontal="center"/>
    </xf>
    <xf numFmtId="49" fontId="3" fillId="0" borderId="28">
      <alignment horizontal="center"/>
    </xf>
    <xf numFmtId="49" fontId="3" fillId="0" borderId="9">
      <alignment horizontal="center"/>
    </xf>
    <xf numFmtId="49" fontId="3" fillId="0" borderId="9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9">
      <alignment horizontal="right"/>
    </xf>
    <xf numFmtId="0" fontId="3" fillId="2" borderId="26"/>
    <xf numFmtId="0" fontId="3" fillId="0" borderId="3">
      <alignment horizontal="left" wrapText="1"/>
    </xf>
    <xf numFmtId="49" fontId="3" fillId="0" borderId="30">
      <alignment horizontal="center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4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6"/>
    <xf numFmtId="0" fontId="2" fillId="0" borderId="44"/>
    <xf numFmtId="0" fontId="2" fillId="0" borderId="45"/>
    <xf numFmtId="4" fontId="3" fillId="0" borderId="3">
      <alignment horizontal="right"/>
    </xf>
    <xf numFmtId="0" fontId="3" fillId="0" borderId="0">
      <alignment horizontal="left" wrapText="1"/>
    </xf>
    <xf numFmtId="0" fontId="3" fillId="0" borderId="4">
      <alignment horizontal="left"/>
    </xf>
    <xf numFmtId="0" fontId="3" fillId="0" borderId="8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5">
      <alignment horizontal="left" wrapText="1" indent="2"/>
    </xf>
    <xf numFmtId="49" fontId="3" fillId="0" borderId="0">
      <alignment horizontal="center" wrapText="1"/>
    </xf>
    <xf numFmtId="49" fontId="3" fillId="0" borderId="23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6"/>
    <xf numFmtId="49" fontId="3" fillId="0" borderId="11">
      <alignment horizontal="center"/>
    </xf>
    <xf numFmtId="49" fontId="3" fillId="0" borderId="0">
      <alignment horizontal="center"/>
    </xf>
    <xf numFmtId="49" fontId="3" fillId="0" borderId="12">
      <alignment horizontal="center" wrapText="1"/>
    </xf>
    <xf numFmtId="49" fontId="3" fillId="0" borderId="49">
      <alignment horizontal="center" wrapText="1"/>
    </xf>
    <xf numFmtId="49" fontId="3" fillId="0" borderId="12">
      <alignment horizontal="center"/>
    </xf>
    <xf numFmtId="49" fontId="3" fillId="0" borderId="4"/>
    <xf numFmtId="4" fontId="3" fillId="0" borderId="12">
      <alignment horizontal="right"/>
    </xf>
    <xf numFmtId="4" fontId="3" fillId="0" borderId="27">
      <alignment horizontal="right"/>
    </xf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57">
    <xf numFmtId="0" fontId="0" fillId="0" borderId="0" xfId="0"/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0" fillId="5" borderId="0" xfId="0" applyFill="1" applyAlignment="1">
      <alignment vertical="top"/>
    </xf>
    <xf numFmtId="0" fontId="20" fillId="0" borderId="0" xfId="0" applyFont="1" applyFill="1"/>
    <xf numFmtId="0" fontId="20" fillId="5" borderId="0" xfId="0" applyFont="1" applyFill="1"/>
    <xf numFmtId="0" fontId="20" fillId="4" borderId="0" xfId="0" applyFont="1" applyFill="1"/>
    <xf numFmtId="0" fontId="19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4" borderId="56" xfId="0" applyFill="1" applyBorder="1" applyAlignment="1"/>
    <xf numFmtId="0" fontId="0" fillId="5" borderId="51" xfId="0" applyFill="1" applyBorder="1" applyAlignment="1">
      <alignment vertical="top"/>
    </xf>
    <xf numFmtId="0" fontId="21" fillId="5" borderId="51" xfId="0" applyFont="1" applyFill="1" applyBorder="1" applyAlignment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 wrapText="1"/>
    </xf>
    <xf numFmtId="0" fontId="0" fillId="4" borderId="0" xfId="0" applyFill="1"/>
    <xf numFmtId="0" fontId="17" fillId="5" borderId="51" xfId="0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6" fillId="0" borderId="0" xfId="0" applyFont="1"/>
    <xf numFmtId="0" fontId="17" fillId="5" borderId="51" xfId="0" applyNumberFormat="1" applyFont="1" applyFill="1" applyBorder="1" applyAlignment="1">
      <alignment horizontal="justify" vertical="justify" wrapText="1"/>
    </xf>
    <xf numFmtId="0" fontId="14" fillId="5" borderId="51" xfId="0" applyNumberFormat="1" applyFont="1" applyFill="1" applyBorder="1" applyAlignment="1">
      <alignment horizontal="center" vertical="center"/>
    </xf>
    <xf numFmtId="165" fontId="16" fillId="5" borderId="51" xfId="0" applyNumberFormat="1" applyFont="1" applyFill="1" applyBorder="1" applyAlignment="1"/>
    <xf numFmtId="10" fontId="16" fillId="4" borderId="51" xfId="182" applyNumberFormat="1" applyFont="1" applyFill="1" applyBorder="1" applyAlignment="1"/>
    <xf numFmtId="4" fontId="17" fillId="4" borderId="0" xfId="0" applyNumberFormat="1" applyFont="1" applyFill="1" applyBorder="1" applyAlignment="1"/>
    <xf numFmtId="0" fontId="0" fillId="0" borderId="0" xfId="0" applyAlignment="1"/>
    <xf numFmtId="0" fontId="23" fillId="5" borderId="51" xfId="0" applyNumberFormat="1" applyFont="1" applyFill="1" applyBorder="1" applyAlignment="1">
      <alignment horizontal="justify" vertical="justify" wrapText="1"/>
    </xf>
    <xf numFmtId="0" fontId="15" fillId="5" borderId="51" xfId="0" applyNumberFormat="1" applyFont="1" applyFill="1" applyBorder="1" applyAlignment="1">
      <alignment horizontal="center" vertical="center"/>
    </xf>
    <xf numFmtId="165" fontId="0" fillId="5" borderId="51" xfId="0" applyNumberFormat="1" applyFont="1" applyFill="1" applyBorder="1" applyAlignment="1"/>
    <xf numFmtId="10" fontId="18" fillId="4" borderId="51" xfId="182" applyNumberFormat="1" applyFont="1" applyFill="1" applyBorder="1" applyAlignment="1"/>
    <xf numFmtId="4" fontId="23" fillId="4" borderId="0" xfId="0" applyNumberFormat="1" applyFont="1" applyFill="1" applyBorder="1" applyAlignment="1"/>
    <xf numFmtId="0" fontId="16" fillId="0" borderId="0" xfId="0" applyFont="1" applyAlignment="1"/>
    <xf numFmtId="0" fontId="16" fillId="0" borderId="0" xfId="0" applyFont="1" applyAlignment="1">
      <alignment vertical="top"/>
    </xf>
    <xf numFmtId="0" fontId="24" fillId="4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5" borderId="0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51" xfId="0" applyFill="1" applyBorder="1" applyAlignment="1"/>
    <xf numFmtId="0" fontId="0" fillId="0" borderId="0" xfId="0" applyBorder="1" applyAlignment="1">
      <alignment vertical="top"/>
    </xf>
    <xf numFmtId="43" fontId="16" fillId="4" borderId="0" xfId="181" applyFont="1" applyFill="1" applyBorder="1" applyAlignment="1">
      <alignment horizontal="center" vertical="center" wrapText="1"/>
    </xf>
    <xf numFmtId="43" fontId="25" fillId="0" borderId="0" xfId="181" applyFont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5" borderId="51" xfId="0" applyFont="1" applyFill="1" applyBorder="1" applyAlignment="1">
      <alignment horizontal="left" vertical="center" wrapText="1"/>
    </xf>
    <xf numFmtId="43" fontId="26" fillId="5" borderId="51" xfId="181" applyFont="1" applyFill="1" applyBorder="1" applyAlignment="1">
      <alignment horizontal="right" shrinkToFit="1"/>
    </xf>
    <xf numFmtId="166" fontId="27" fillId="5" borderId="51" xfId="181" applyNumberFormat="1" applyFont="1" applyFill="1" applyBorder="1" applyAlignment="1">
      <alignment horizontal="right" shrinkToFit="1"/>
    </xf>
    <xf numFmtId="166" fontId="28" fillId="4" borderId="51" xfId="181" applyNumberFormat="1" applyFont="1" applyFill="1" applyBorder="1" applyAlignment="1">
      <alignment horizontal="right" shrinkToFit="1"/>
    </xf>
    <xf numFmtId="43" fontId="26" fillId="4" borderId="0" xfId="181" applyFont="1" applyFill="1" applyBorder="1" applyAlignment="1">
      <alignment horizontal="right" shrinkToFit="1"/>
    </xf>
    <xf numFmtId="43" fontId="26" fillId="5" borderId="0" xfId="181" applyFont="1" applyFill="1" applyBorder="1" applyAlignment="1">
      <alignment horizontal="right" shrinkToFit="1"/>
    </xf>
    <xf numFmtId="0" fontId="26" fillId="5" borderId="51" xfId="0" applyFont="1" applyFill="1" applyBorder="1" applyAlignment="1">
      <alignment horizontal="left" vertical="center" wrapText="1"/>
    </xf>
    <xf numFmtId="43" fontId="26" fillId="0" borderId="0" xfId="181" applyFont="1" applyBorder="1" applyAlignment="1">
      <alignment horizontal="right" shrinkToFit="1"/>
    </xf>
    <xf numFmtId="0" fontId="0" fillId="5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49" fontId="29" fillId="4" borderId="0" xfId="0" applyNumberFormat="1" applyFont="1" applyFill="1" applyBorder="1" applyAlignment="1">
      <alignment horizontal="center" vertical="center" wrapText="1"/>
    </xf>
    <xf numFmtId="4" fontId="29" fillId="4" borderId="0" xfId="0" applyNumberFormat="1" applyFont="1" applyFill="1" applyBorder="1" applyAlignment="1">
      <alignment horizontal="right" vertical="center" wrapText="1"/>
    </xf>
    <xf numFmtId="49" fontId="30" fillId="4" borderId="0" xfId="0" applyNumberFormat="1" applyFont="1" applyFill="1" applyBorder="1" applyAlignment="1">
      <alignment horizontal="center"/>
    </xf>
    <xf numFmtId="4" fontId="31" fillId="4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/>
    <xf numFmtId="49" fontId="21" fillId="0" borderId="0" xfId="174" applyNumberFormat="1" applyFont="1" applyProtection="1">
      <alignment horizontal="center"/>
    </xf>
    <xf numFmtId="0" fontId="21" fillId="4" borderId="0" xfId="108" applyNumberFormat="1" applyFont="1" applyFill="1" applyProtection="1"/>
    <xf numFmtId="0" fontId="33" fillId="4" borderId="0" xfId="0" applyFont="1" applyFill="1" applyProtection="1">
      <protection locked="0"/>
    </xf>
    <xf numFmtId="0" fontId="33" fillId="0" borderId="0" xfId="0" applyFont="1" applyProtection="1">
      <protection locked="0"/>
    </xf>
    <xf numFmtId="0" fontId="33" fillId="4" borderId="0" xfId="0" applyFont="1" applyFill="1" applyAlignment="1">
      <alignment vertical="top"/>
    </xf>
    <xf numFmtId="0" fontId="33" fillId="0" borderId="0" xfId="0" applyFont="1" applyAlignment="1">
      <alignment vertical="top"/>
    </xf>
    <xf numFmtId="0" fontId="34" fillId="5" borderId="0" xfId="0" applyFont="1" applyFill="1" applyAlignment="1">
      <alignment horizontal="center" wrapText="1"/>
    </xf>
    <xf numFmtId="10" fontId="34" fillId="5" borderId="0" xfId="0" applyNumberFormat="1" applyFont="1" applyFill="1" applyAlignment="1">
      <alignment horizontal="center" wrapText="1"/>
    </xf>
    <xf numFmtId="10" fontId="34" fillId="4" borderId="0" xfId="0" applyNumberFormat="1" applyFont="1" applyFill="1" applyAlignment="1">
      <alignment horizontal="center" wrapText="1"/>
    </xf>
    <xf numFmtId="0" fontId="36" fillId="0" borderId="0" xfId="0" applyFont="1" applyAlignment="1">
      <alignment vertical="top"/>
    </xf>
    <xf numFmtId="0" fontId="33" fillId="5" borderId="0" xfId="0" applyFont="1" applyFill="1" applyAlignment="1">
      <alignment vertical="top"/>
    </xf>
    <xf numFmtId="0" fontId="33" fillId="4" borderId="0" xfId="0" applyFont="1" applyFill="1" applyAlignment="1">
      <alignment horizontal="center"/>
    </xf>
    <xf numFmtId="4" fontId="21" fillId="4" borderId="0" xfId="0" applyNumberFormat="1" applyFont="1" applyFill="1" applyAlignment="1"/>
    <xf numFmtId="10" fontId="21" fillId="4" borderId="0" xfId="0" applyNumberFormat="1" applyFont="1" applyFill="1" applyAlignment="1">
      <alignment horizontal="center" wrapText="1"/>
    </xf>
    <xf numFmtId="4" fontId="21" fillId="5" borderId="0" xfId="0" applyNumberFormat="1" applyFont="1" applyFill="1" applyAlignment="1"/>
    <xf numFmtId="10" fontId="21" fillId="5" borderId="0" xfId="0" applyNumberFormat="1" applyFont="1" applyFill="1" applyAlignment="1">
      <alignment horizontal="center" wrapText="1"/>
    </xf>
    <xf numFmtId="0" fontId="34" fillId="4" borderId="52" xfId="0" applyFont="1" applyFill="1" applyBorder="1" applyAlignment="1">
      <alignment horizontal="center" vertical="center" wrapText="1"/>
    </xf>
    <xf numFmtId="10" fontId="34" fillId="4" borderId="52" xfId="0" applyNumberFormat="1" applyFont="1" applyFill="1" applyBorder="1" applyAlignment="1">
      <alignment horizontal="center" vertical="center" wrapText="1"/>
    </xf>
    <xf numFmtId="164" fontId="37" fillId="4" borderId="51" xfId="0" applyNumberFormat="1" applyFont="1" applyFill="1" applyBorder="1" applyProtection="1">
      <protection locked="0"/>
    </xf>
    <xf numFmtId="4" fontId="34" fillId="4" borderId="12" xfId="179" applyNumberFormat="1" applyFont="1" applyFill="1" applyProtection="1">
      <alignment horizontal="right"/>
    </xf>
    <xf numFmtId="0" fontId="37" fillId="0" borderId="0" xfId="0" applyFont="1" applyProtection="1">
      <protection locked="0"/>
    </xf>
    <xf numFmtId="0" fontId="33" fillId="4" borderId="51" xfId="0" applyFont="1" applyFill="1" applyBorder="1" applyProtection="1">
      <protection locked="0"/>
    </xf>
    <xf numFmtId="4" fontId="21" fillId="4" borderId="12" xfId="179" applyNumberFormat="1" applyFont="1" applyFill="1" applyProtection="1">
      <alignment horizontal="right"/>
    </xf>
    <xf numFmtId="0" fontId="37" fillId="4" borderId="0" xfId="0" applyFont="1" applyFill="1" applyProtection="1">
      <protection locked="0"/>
    </xf>
    <xf numFmtId="49" fontId="21" fillId="0" borderId="0" xfId="131" applyNumberFormat="1" applyFont="1" applyProtection="1"/>
    <xf numFmtId="49" fontId="21" fillId="4" borderId="0" xfId="131" applyNumberFormat="1" applyFont="1" applyFill="1" applyProtection="1"/>
    <xf numFmtId="0" fontId="21" fillId="0" borderId="0" xfId="108" applyNumberFormat="1" applyFont="1" applyProtection="1"/>
    <xf numFmtId="0" fontId="39" fillId="4" borderId="51" xfId="0" applyFont="1" applyFill="1" applyBorder="1" applyAlignment="1">
      <alignment horizontal="center" shrinkToFit="1"/>
    </xf>
    <xf numFmtId="4" fontId="37" fillId="4" borderId="51" xfId="0" applyNumberFormat="1" applyFont="1" applyFill="1" applyBorder="1" applyProtection="1">
      <protection locked="0"/>
    </xf>
    <xf numFmtId="0" fontId="41" fillId="4" borderId="51" xfId="0" applyFont="1" applyFill="1" applyBorder="1" applyAlignment="1">
      <alignment horizontal="center" shrinkToFit="1"/>
    </xf>
    <xf numFmtId="4" fontId="33" fillId="4" borderId="51" xfId="0" applyNumberFormat="1" applyFont="1" applyFill="1" applyBorder="1" applyProtection="1">
      <protection locked="0"/>
    </xf>
    <xf numFmtId="0" fontId="41" fillId="0" borderId="51" xfId="0" applyFont="1" applyFill="1" applyBorder="1" applyAlignment="1">
      <alignment horizontal="center" shrinkToFit="1"/>
    </xf>
    <xf numFmtId="0" fontId="39" fillId="0" borderId="51" xfId="0" applyFont="1" applyFill="1" applyBorder="1" applyAlignment="1">
      <alignment horizontal="center" shrinkToFit="1"/>
    </xf>
    <xf numFmtId="0" fontId="32" fillId="4" borderId="51" xfId="0" applyFont="1" applyFill="1" applyBorder="1" applyAlignment="1">
      <alignment wrapText="1"/>
    </xf>
    <xf numFmtId="0" fontId="32" fillId="0" borderId="0" xfId="162" applyNumberFormat="1" applyFont="1" applyAlignment="1" applyProtection="1">
      <alignment wrapText="1"/>
    </xf>
    <xf numFmtId="0" fontId="35" fillId="0" borderId="0" xfId="0" applyFont="1" applyFill="1" applyAlignment="1">
      <alignment wrapText="1"/>
    </xf>
    <xf numFmtId="0" fontId="32" fillId="4" borderId="0" xfId="106" applyNumberFormat="1" applyFont="1" applyFill="1" applyAlignment="1" applyProtection="1"/>
    <xf numFmtId="0" fontId="36" fillId="4" borderId="0" xfId="0" applyFont="1" applyFill="1" applyAlignment="1" applyProtection="1">
      <protection locked="0"/>
    </xf>
    <xf numFmtId="0" fontId="38" fillId="4" borderId="51" xfId="0" applyFont="1" applyFill="1" applyBorder="1" applyAlignment="1">
      <alignment wrapText="1"/>
    </xf>
    <xf numFmtId="0" fontId="40" fillId="4" borderId="51" xfId="0" applyFont="1" applyFill="1" applyBorder="1" applyAlignment="1">
      <alignment wrapText="1"/>
    </xf>
    <xf numFmtId="0" fontId="40" fillId="0" borderId="51" xfId="0" applyFont="1" applyFill="1" applyBorder="1" applyAlignment="1">
      <alignment wrapText="1"/>
    </xf>
    <xf numFmtId="0" fontId="38" fillId="0" borderId="51" xfId="0" applyFont="1" applyFill="1" applyBorder="1" applyAlignment="1">
      <alignment wrapText="1"/>
    </xf>
    <xf numFmtId="0" fontId="36" fillId="0" borderId="0" xfId="0" applyFont="1" applyAlignment="1" applyProtection="1">
      <protection locked="0"/>
    </xf>
    <xf numFmtId="49" fontId="21" fillId="4" borderId="0" xfId="174" applyNumberFormat="1" applyFont="1" applyFill="1" applyProtection="1">
      <alignment horizontal="center"/>
    </xf>
    <xf numFmtId="0" fontId="42" fillId="0" borderId="0" xfId="0" applyFont="1" applyProtection="1">
      <protection locked="0"/>
    </xf>
    <xf numFmtId="49" fontId="32" fillId="0" borderId="28" xfId="111" applyNumberFormat="1" applyFont="1" applyBorder="1" applyAlignment="1" applyProtection="1">
      <alignment horizontal="center" vertical="center" wrapText="1"/>
    </xf>
    <xf numFmtId="49" fontId="21" fillId="0" borderId="28" xfId="111" applyNumberFormat="1" applyFont="1" applyBorder="1" applyProtection="1">
      <alignment horizontal="center" vertical="center" wrapText="1"/>
    </xf>
    <xf numFmtId="49" fontId="21" fillId="0" borderId="28" xfId="136" applyNumberFormat="1" applyFont="1" applyBorder="1" applyProtection="1">
      <alignment horizontal="center" vertical="center" wrapText="1"/>
    </xf>
    <xf numFmtId="0" fontId="21" fillId="4" borderId="0" xfId="128" applyNumberFormat="1" applyFont="1" applyFill="1" applyBorder="1" applyProtection="1"/>
    <xf numFmtId="0" fontId="21" fillId="4" borderId="0" xfId="139" applyNumberFormat="1" applyFont="1" applyFill="1" applyBorder="1" applyProtection="1"/>
    <xf numFmtId="164" fontId="37" fillId="4" borderId="52" xfId="0" applyNumberFormat="1" applyFont="1" applyFill="1" applyBorder="1" applyProtection="1">
      <protection locked="0"/>
    </xf>
    <xf numFmtId="0" fontId="35" fillId="0" borderId="51" xfId="164" applyNumberFormat="1" applyFont="1" applyBorder="1" applyAlignment="1" applyProtection="1">
      <alignment wrapText="1"/>
    </xf>
    <xf numFmtId="49" fontId="34" fillId="0" borderId="51" xfId="175" applyNumberFormat="1" applyFont="1" applyBorder="1" applyProtection="1">
      <alignment horizontal="center" wrapText="1"/>
    </xf>
    <xf numFmtId="4" fontId="34" fillId="0" borderId="51" xfId="179" applyNumberFormat="1" applyFont="1" applyBorder="1" applyProtection="1">
      <alignment horizontal="right"/>
    </xf>
    <xf numFmtId="4" fontId="34" fillId="4" borderId="51" xfId="179" applyNumberFormat="1" applyFont="1" applyFill="1" applyBorder="1" applyProtection="1">
      <alignment horizontal="right"/>
    </xf>
    <xf numFmtId="0" fontId="32" fillId="0" borderId="51" xfId="114" applyNumberFormat="1" applyFont="1" applyBorder="1" applyAlignment="1" applyProtection="1">
      <alignment wrapText="1"/>
    </xf>
    <xf numFmtId="49" fontId="21" fillId="0" borderId="51" xfId="134" applyNumberFormat="1" applyFont="1" applyBorder="1" applyProtection="1">
      <alignment horizontal="center"/>
    </xf>
    <xf numFmtId="49" fontId="21" fillId="4" borderId="51" xfId="134" applyNumberFormat="1" applyFont="1" applyFill="1" applyBorder="1" applyProtection="1">
      <alignment horizontal="center"/>
    </xf>
    <xf numFmtId="0" fontId="35" fillId="0" borderId="51" xfId="167" applyNumberFormat="1" applyFont="1" applyBorder="1" applyAlignment="1" applyProtection="1">
      <alignment wrapText="1"/>
    </xf>
    <xf numFmtId="49" fontId="34" fillId="0" borderId="51" xfId="177" applyNumberFormat="1" applyFont="1" applyBorder="1" applyProtection="1">
      <alignment horizontal="center"/>
    </xf>
    <xf numFmtId="0" fontId="32" fillId="4" borderId="51" xfId="167" applyNumberFormat="1" applyFont="1" applyFill="1" applyBorder="1" applyAlignment="1" applyProtection="1">
      <alignment horizontal="left" vertical="center" wrapText="1"/>
    </xf>
    <xf numFmtId="49" fontId="21" fillId="4" borderId="51" xfId="177" applyNumberFormat="1" applyFont="1" applyFill="1" applyBorder="1" applyProtection="1">
      <alignment horizontal="center"/>
    </xf>
    <xf numFmtId="4" fontId="21" fillId="4" borderId="51" xfId="179" applyNumberFormat="1" applyFont="1" applyFill="1" applyBorder="1" applyProtection="1">
      <alignment horizontal="right"/>
    </xf>
    <xf numFmtId="0" fontId="35" fillId="4" borderId="51" xfId="167" applyNumberFormat="1" applyFont="1" applyFill="1" applyBorder="1" applyAlignment="1" applyProtection="1">
      <alignment wrapText="1"/>
    </xf>
    <xf numFmtId="49" fontId="34" fillId="4" borderId="51" xfId="177" applyNumberFormat="1" applyFont="1" applyFill="1" applyBorder="1" applyProtection="1">
      <alignment horizontal="center"/>
    </xf>
    <xf numFmtId="0" fontId="32" fillId="4" borderId="51" xfId="167" applyNumberFormat="1" applyFont="1" applyFill="1" applyBorder="1" applyAlignment="1" applyProtection="1">
      <alignment wrapText="1"/>
    </xf>
    <xf numFmtId="0" fontId="35" fillId="4" borderId="51" xfId="166" applyNumberFormat="1" applyFont="1" applyFill="1" applyBorder="1" applyAlignment="1" applyProtection="1">
      <alignment wrapText="1"/>
    </xf>
    <xf numFmtId="49" fontId="34" fillId="4" borderId="51" xfId="176" applyNumberFormat="1" applyFont="1" applyFill="1" applyBorder="1" applyProtection="1">
      <alignment horizontal="center" wrapText="1"/>
    </xf>
    <xf numFmtId="0" fontId="34" fillId="4" borderId="0" xfId="0" applyFont="1" applyFill="1" applyAlignment="1">
      <alignment horizontal="center" wrapText="1"/>
    </xf>
    <xf numFmtId="10" fontId="21" fillId="4" borderId="0" xfId="0" applyNumberFormat="1" applyFont="1" applyFill="1" applyAlignment="1">
      <alignment horizontal="center" wrapText="1"/>
    </xf>
    <xf numFmtId="0" fontId="0" fillId="4" borderId="0" xfId="0" applyFill="1" applyBorder="1" applyAlignment="1"/>
    <xf numFmtId="0" fontId="33" fillId="4" borderId="0" xfId="0" applyFont="1" applyFill="1"/>
    <xf numFmtId="10" fontId="21" fillId="4" borderId="0" xfId="0" applyNumberFormat="1" applyFont="1" applyFill="1" applyAlignment="1">
      <alignment horizontal="center"/>
    </xf>
    <xf numFmtId="0" fontId="21" fillId="4" borderId="0" xfId="0" applyFont="1" applyFill="1"/>
    <xf numFmtId="0" fontId="21" fillId="4" borderId="0" xfId="0" applyFont="1" applyFill="1" applyAlignment="1"/>
    <xf numFmtId="49" fontId="34" fillId="0" borderId="12" xfId="111" applyNumberFormat="1" applyFont="1" applyFill="1" applyBorder="1" applyProtection="1">
      <alignment horizontal="center" vertical="center" wrapText="1"/>
    </xf>
    <xf numFmtId="10" fontId="34" fillId="0" borderId="52" xfId="0" applyNumberFormat="1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49" fontId="21" fillId="0" borderId="28" xfId="136" applyNumberFormat="1" applyFont="1" applyFill="1" applyBorder="1" applyProtection="1">
      <alignment horizontal="center" vertical="center" wrapText="1"/>
    </xf>
    <xf numFmtId="0" fontId="21" fillId="0" borderId="57" xfId="159" applyNumberFormat="1" applyFont="1" applyFill="1" applyBorder="1" applyAlignment="1" applyProtection="1">
      <alignment horizontal="center"/>
    </xf>
    <xf numFmtId="0" fontId="33" fillId="0" borderId="57" xfId="0" applyFont="1" applyFill="1" applyBorder="1" applyAlignment="1" applyProtection="1">
      <alignment horizontal="center"/>
      <protection locked="0"/>
    </xf>
    <xf numFmtId="4" fontId="34" fillId="0" borderId="51" xfId="179" applyNumberFormat="1" applyFont="1" applyFill="1" applyBorder="1" applyProtection="1">
      <alignment horizontal="right"/>
    </xf>
    <xf numFmtId="164" fontId="37" fillId="0" borderId="51" xfId="0" applyNumberFormat="1" applyFont="1" applyFill="1" applyBorder="1" applyProtection="1">
      <protection locked="0"/>
    </xf>
    <xf numFmtId="2" fontId="34" fillId="0" borderId="51" xfId="160" applyNumberFormat="1" applyFont="1" applyFill="1" applyBorder="1" applyProtection="1"/>
    <xf numFmtId="49" fontId="21" fillId="0" borderId="51" xfId="134" applyNumberFormat="1" applyFont="1" applyFill="1" applyBorder="1" applyProtection="1">
      <alignment horizontal="center"/>
    </xf>
    <xf numFmtId="0" fontId="33" fillId="0" borderId="51" xfId="0" applyFont="1" applyFill="1" applyBorder="1" applyProtection="1">
      <protection locked="0"/>
    </xf>
    <xf numFmtId="4" fontId="21" fillId="0" borderId="51" xfId="179" applyNumberFormat="1" applyFont="1" applyFill="1" applyBorder="1" applyProtection="1">
      <alignment horizontal="right"/>
    </xf>
    <xf numFmtId="2" fontId="21" fillId="0" borderId="51" xfId="160" applyNumberFormat="1" applyFont="1" applyFill="1" applyBorder="1" applyProtection="1"/>
    <xf numFmtId="0" fontId="37" fillId="0" borderId="51" xfId="0" applyFont="1" applyFill="1" applyBorder="1" applyProtection="1">
      <protection locked="0"/>
    </xf>
    <xf numFmtId="4" fontId="34" fillId="0" borderId="51" xfId="180" applyNumberFormat="1" applyFont="1" applyFill="1" applyBorder="1" applyProtection="1">
      <alignment horizontal="right"/>
    </xf>
    <xf numFmtId="0" fontId="21" fillId="0" borderId="0" xfId="139" applyNumberFormat="1" applyFont="1" applyFill="1" applyBorder="1" applyProtection="1"/>
    <xf numFmtId="4" fontId="34" fillId="0" borderId="12" xfId="179" applyNumberFormat="1" applyFont="1" applyFill="1" applyProtection="1">
      <alignment horizontal="right"/>
    </xf>
    <xf numFmtId="2" fontId="21" fillId="0" borderId="52" xfId="160" applyNumberFormat="1" applyFont="1" applyFill="1" applyBorder="1" applyProtection="1"/>
    <xf numFmtId="0" fontId="33" fillId="0" borderId="0" xfId="0" applyFont="1" applyFill="1" applyProtection="1">
      <protection locked="0"/>
    </xf>
    <xf numFmtId="49" fontId="21" fillId="0" borderId="0" xfId="131" applyNumberFormat="1" applyFont="1" applyFill="1" applyProtection="1"/>
    <xf numFmtId="4" fontId="37" fillId="0" borderId="51" xfId="0" applyNumberFormat="1" applyFont="1" applyFill="1" applyBorder="1" applyProtection="1">
      <protection locked="0"/>
    </xf>
    <xf numFmtId="4" fontId="33" fillId="0" borderId="51" xfId="0" applyNumberFormat="1" applyFont="1" applyFill="1" applyBorder="1" applyProtection="1">
      <protection locked="0"/>
    </xf>
    <xf numFmtId="4" fontId="21" fillId="0" borderId="12" xfId="179" applyNumberFormat="1" applyFont="1" applyFill="1" applyProtection="1">
      <alignment horizontal="right"/>
    </xf>
    <xf numFmtId="4" fontId="33" fillId="0" borderId="51" xfId="0" applyNumberFormat="1" applyFont="1" applyFill="1" applyBorder="1" applyAlignment="1" applyProtection="1">
      <alignment wrapText="1"/>
      <protection locked="0"/>
    </xf>
    <xf numFmtId="0" fontId="42" fillId="0" borderId="0" xfId="0" applyFont="1" applyFill="1" applyProtection="1">
      <protection locked="0"/>
    </xf>
    <xf numFmtId="4" fontId="33" fillId="0" borderId="0" xfId="0" applyNumberFormat="1" applyFont="1" applyFill="1" applyProtection="1">
      <protection locked="0"/>
    </xf>
    <xf numFmtId="0" fontId="17" fillId="0" borderId="51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4" fontId="16" fillId="0" borderId="51" xfId="0" applyNumberFormat="1" applyFont="1" applyFill="1" applyBorder="1" applyAlignment="1"/>
    <xf numFmtId="10" fontId="16" fillId="0" borderId="51" xfId="182" applyNumberFormat="1" applyFont="1" applyFill="1" applyBorder="1" applyAlignment="1"/>
    <xf numFmtId="165" fontId="0" fillId="0" borderId="51" xfId="0" applyNumberFormat="1" applyFill="1" applyBorder="1" applyAlignment="1">
      <alignment wrapText="1"/>
    </xf>
    <xf numFmtId="10" fontId="18" fillId="0" borderId="51" xfId="182" applyNumberFormat="1" applyFont="1" applyFill="1" applyBorder="1" applyAlignment="1"/>
    <xf numFmtId="4" fontId="0" fillId="0" borderId="51" xfId="0" applyNumberFormat="1" applyFont="1" applyFill="1" applyBorder="1" applyAlignment="1"/>
    <xf numFmtId="165" fontId="16" fillId="0" borderId="51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left"/>
    </xf>
    <xf numFmtId="0" fontId="0" fillId="0" borderId="56" xfId="0" applyFill="1" applyBorder="1" applyAlignment="1"/>
    <xf numFmtId="166" fontId="27" fillId="0" borderId="51" xfId="181" applyNumberFormat="1" applyFont="1" applyFill="1" applyBorder="1" applyAlignment="1">
      <alignment horizontal="right" shrinkToFit="1"/>
    </xf>
    <xf numFmtId="166" fontId="28" fillId="0" borderId="51" xfId="181" applyNumberFormat="1" applyFont="1" applyFill="1" applyBorder="1" applyAlignment="1">
      <alignment horizontal="right" shrinkToFit="1"/>
    </xf>
    <xf numFmtId="166" fontId="16" fillId="0" borderId="51" xfId="181" applyNumberFormat="1" applyFont="1" applyFill="1" applyBorder="1" applyAlignment="1">
      <alignment horizontal="right" shrinkToFit="1"/>
    </xf>
    <xf numFmtId="166" fontId="18" fillId="0" borderId="51" xfId="181" applyNumberFormat="1" applyFont="1" applyFill="1" applyBorder="1" applyAlignment="1">
      <alignment horizontal="right" shrinkToFit="1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5" fillId="0" borderId="0" xfId="0" applyFont="1" applyAlignment="1">
      <alignment horizontal="left" vertical="center" wrapText="1" readingOrder="1"/>
    </xf>
    <xf numFmtId="168" fontId="5" fillId="0" borderId="0" xfId="181" applyNumberFormat="1" applyFont="1" applyAlignment="1">
      <alignment horizontal="center"/>
    </xf>
    <xf numFmtId="169" fontId="5" fillId="0" borderId="0" xfId="181" applyNumberFormat="1" applyFont="1" applyAlignment="1">
      <alignment horizontal="center"/>
    </xf>
    <xf numFmtId="0" fontId="5" fillId="0" borderId="0" xfId="0" applyFont="1"/>
    <xf numFmtId="0" fontId="21" fillId="0" borderId="0" xfId="0" applyFont="1"/>
    <xf numFmtId="168" fontId="34" fillId="6" borderId="57" xfId="181" applyNumberFormat="1" applyFont="1" applyFill="1" applyBorder="1" applyAlignment="1">
      <alignment horizontal="center"/>
    </xf>
    <xf numFmtId="169" fontId="34" fillId="6" borderId="59" xfId="181" applyNumberFormat="1" applyFont="1" applyFill="1" applyBorder="1" applyAlignment="1">
      <alignment horizontal="center"/>
    </xf>
    <xf numFmtId="0" fontId="34" fillId="6" borderId="57" xfId="0" applyFont="1" applyFill="1" applyBorder="1" applyAlignment="1">
      <alignment horizontal="center"/>
    </xf>
    <xf numFmtId="169" fontId="34" fillId="6" borderId="57" xfId="181" applyNumberFormat="1" applyFont="1" applyFill="1" applyBorder="1" applyAlignment="1">
      <alignment horizontal="center"/>
    </xf>
    <xf numFmtId="169" fontId="34" fillId="6" borderId="60" xfId="181" applyNumberFormat="1" applyFont="1" applyFill="1" applyBorder="1" applyAlignment="1">
      <alignment horizontal="center"/>
    </xf>
    <xf numFmtId="0" fontId="34" fillId="6" borderId="58" xfId="0" applyFont="1" applyFill="1" applyBorder="1" applyAlignment="1">
      <alignment horizontal="center"/>
    </xf>
    <xf numFmtId="169" fontId="34" fillId="6" borderId="58" xfId="181" applyNumberFormat="1" applyFont="1" applyFill="1" applyBorder="1" applyAlignment="1">
      <alignment horizontal="center"/>
    </xf>
    <xf numFmtId="0" fontId="34" fillId="6" borderId="52" xfId="0" applyFont="1" applyFill="1" applyBorder="1" applyAlignment="1">
      <alignment horizontal="center"/>
    </xf>
    <xf numFmtId="169" fontId="34" fillId="6" borderId="52" xfId="181" applyNumberFormat="1" applyFont="1" applyFill="1" applyBorder="1" applyAlignment="1">
      <alignment horizontal="center"/>
    </xf>
    <xf numFmtId="1" fontId="44" fillId="0" borderId="51" xfId="0" applyNumberFormat="1" applyFont="1" applyFill="1" applyBorder="1" applyAlignment="1">
      <alignment horizontal="center" vertical="center" wrapText="1" readingOrder="1"/>
    </xf>
    <xf numFmtId="1" fontId="44" fillId="0" borderId="55" xfId="181" applyNumberFormat="1" applyFont="1" applyFill="1" applyBorder="1" applyAlignment="1">
      <alignment horizontal="center" vertical="center" wrapText="1"/>
    </xf>
    <xf numFmtId="1" fontId="44" fillId="0" borderId="51" xfId="181" applyNumberFormat="1" applyFont="1" applyFill="1" applyBorder="1" applyAlignment="1">
      <alignment horizontal="center" vertical="center" wrapText="1"/>
    </xf>
    <xf numFmtId="1" fontId="44" fillId="0" borderId="51" xfId="181" applyNumberFormat="1" applyFont="1" applyBorder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49" fontId="19" fillId="0" borderId="51" xfId="0" applyNumberFormat="1" applyFont="1" applyFill="1" applyBorder="1" applyAlignment="1">
      <alignment horizontal="left" vertical="center" wrapText="1" readingOrder="1"/>
    </xf>
    <xf numFmtId="169" fontId="43" fillId="0" borderId="55" xfId="181" applyNumberFormat="1" applyFont="1" applyFill="1" applyBorder="1" applyAlignment="1">
      <alignment horizontal="center" vertical="center" wrapText="1"/>
    </xf>
    <xf numFmtId="169" fontId="43" fillId="0" borderId="51" xfId="181" applyNumberFormat="1" applyFont="1" applyFill="1" applyBorder="1" applyAlignment="1">
      <alignment horizontal="center" vertical="center" wrapText="1"/>
    </xf>
    <xf numFmtId="49" fontId="45" fillId="7" borderId="51" xfId="0" applyNumberFormat="1" applyFont="1" applyFill="1" applyBorder="1" applyAlignment="1">
      <alignment horizontal="left" vertical="center" wrapText="1"/>
    </xf>
    <xf numFmtId="169" fontId="45" fillId="7" borderId="51" xfId="181" applyNumberFormat="1" applyFont="1" applyFill="1" applyBorder="1" applyAlignment="1">
      <alignment horizontal="center" vertical="center"/>
    </xf>
    <xf numFmtId="164" fontId="45" fillId="7" borderId="51" xfId="181" applyNumberFormat="1" applyFont="1" applyFill="1" applyBorder="1" applyAlignment="1">
      <alignment horizontal="right" vertical="center"/>
    </xf>
    <xf numFmtId="0" fontId="46" fillId="0" borderId="0" xfId="0" applyFont="1"/>
    <xf numFmtId="49" fontId="43" fillId="8" borderId="51" xfId="0" applyNumberFormat="1" applyFont="1" applyFill="1" applyBorder="1" applyAlignment="1">
      <alignment horizontal="left" vertical="center" wrapText="1"/>
    </xf>
    <xf numFmtId="169" fontId="43" fillId="8" borderId="51" xfId="181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left" vertical="center" wrapText="1"/>
    </xf>
    <xf numFmtId="169" fontId="5" fillId="0" borderId="51" xfId="181" applyNumberFormat="1" applyFont="1" applyFill="1" applyBorder="1" applyAlignment="1">
      <alignment horizontal="center" vertical="center"/>
    </xf>
    <xf numFmtId="169" fontId="5" fillId="0" borderId="51" xfId="181" applyNumberFormat="1" applyFont="1" applyBorder="1" applyAlignment="1">
      <alignment horizontal="center" vertical="center"/>
    </xf>
    <xf numFmtId="49" fontId="43" fillId="9" borderId="51" xfId="0" applyNumberFormat="1" applyFont="1" applyFill="1" applyBorder="1" applyAlignment="1">
      <alignment horizontal="left" vertical="center" wrapText="1"/>
    </xf>
    <xf numFmtId="169" fontId="43" fillId="9" borderId="51" xfId="181" applyNumberFormat="1" applyFont="1" applyFill="1" applyBorder="1" applyAlignment="1">
      <alignment horizontal="center" vertical="center"/>
    </xf>
    <xf numFmtId="169" fontId="5" fillId="9" borderId="51" xfId="181" applyNumberFormat="1" applyFont="1" applyFill="1" applyBorder="1" applyAlignment="1">
      <alignment horizontal="center" vertical="center"/>
    </xf>
    <xf numFmtId="169" fontId="43" fillId="8" borderId="51" xfId="181" applyNumberFormat="1" applyFont="1" applyFill="1" applyBorder="1" applyAlignment="1">
      <alignment horizontal="right" vertical="center"/>
    </xf>
    <xf numFmtId="164" fontId="43" fillId="8" borderId="51" xfId="181" applyNumberFormat="1" applyFont="1" applyFill="1" applyBorder="1" applyAlignment="1">
      <alignment horizontal="right" vertical="center"/>
    </xf>
    <xf numFmtId="164" fontId="5" fillId="0" borderId="51" xfId="181" applyNumberFormat="1" applyFont="1" applyFill="1" applyBorder="1" applyAlignment="1">
      <alignment horizontal="right" vertical="center"/>
    </xf>
    <xf numFmtId="165" fontId="5" fillId="0" borderId="51" xfId="181" applyNumberFormat="1" applyFont="1" applyFill="1" applyBorder="1" applyAlignment="1">
      <alignment horizontal="right" vertical="center"/>
    </xf>
    <xf numFmtId="165" fontId="5" fillId="0" borderId="51" xfId="181" applyNumberFormat="1" applyFont="1" applyBorder="1" applyAlignment="1">
      <alignment horizontal="right" vertical="center"/>
    </xf>
    <xf numFmtId="169" fontId="5" fillId="0" borderId="51" xfId="181" applyNumberFormat="1" applyFont="1" applyBorder="1" applyAlignment="1">
      <alignment horizontal="right" vertical="center"/>
    </xf>
    <xf numFmtId="0" fontId="5" fillId="0" borderId="51" xfId="181" applyNumberFormat="1" applyFont="1" applyFill="1" applyBorder="1" applyAlignment="1">
      <alignment horizontal="right" vertical="center"/>
    </xf>
    <xf numFmtId="164" fontId="5" fillId="0" borderId="51" xfId="181" applyNumberFormat="1" applyFont="1" applyBorder="1" applyAlignment="1">
      <alignment horizontal="right" vertical="center"/>
    </xf>
    <xf numFmtId="169" fontId="5" fillId="0" borderId="51" xfId="181" applyNumberFormat="1" applyFont="1" applyFill="1" applyBorder="1" applyAlignment="1">
      <alignment horizontal="right" vertical="center"/>
    </xf>
    <xf numFmtId="167" fontId="5" fillId="0" borderId="51" xfId="181" applyNumberFormat="1" applyFont="1" applyFill="1" applyBorder="1" applyAlignment="1">
      <alignment horizontal="center" vertical="center"/>
    </xf>
    <xf numFmtId="167" fontId="43" fillId="9" borderId="51" xfId="181" applyNumberFormat="1" applyFont="1" applyFill="1" applyBorder="1" applyAlignment="1">
      <alignment horizontal="center" vertical="center"/>
    </xf>
    <xf numFmtId="169" fontId="5" fillId="0" borderId="51" xfId="181" applyNumberFormat="1" applyFont="1" applyBorder="1" applyAlignment="1">
      <alignment horizontal="center" vertical="center" wrapText="1"/>
    </xf>
    <xf numFmtId="0" fontId="43" fillId="0" borderId="0" xfId="0" applyFont="1"/>
    <xf numFmtId="49" fontId="43" fillId="0" borderId="51" xfId="0" applyNumberFormat="1" applyFont="1" applyFill="1" applyBorder="1" applyAlignment="1">
      <alignment horizontal="left" vertical="center" wrapText="1"/>
    </xf>
    <xf numFmtId="169" fontId="43" fillId="0" borderId="51" xfId="181" applyNumberFormat="1" applyFont="1" applyBorder="1" applyAlignment="1">
      <alignment horizontal="center" vertical="center"/>
    </xf>
    <xf numFmtId="169" fontId="43" fillId="0" borderId="51" xfId="181" applyNumberFormat="1" applyFont="1" applyFill="1" applyBorder="1" applyAlignment="1">
      <alignment horizontal="center" vertical="center"/>
    </xf>
    <xf numFmtId="169" fontId="47" fillId="8" borderId="51" xfId="181" applyNumberFormat="1" applyFont="1" applyFill="1" applyBorder="1" applyAlignment="1">
      <alignment horizontal="right" vertical="center"/>
    </xf>
    <xf numFmtId="1" fontId="43" fillId="8" borderId="51" xfId="181" applyNumberFormat="1" applyFont="1" applyFill="1" applyBorder="1" applyAlignment="1">
      <alignment horizontal="right" vertical="center"/>
    </xf>
    <xf numFmtId="169" fontId="47" fillId="8" borderId="51" xfId="181" applyNumberFormat="1" applyFont="1" applyFill="1" applyBorder="1" applyAlignment="1">
      <alignment horizontal="right" vertical="center" wrapText="1"/>
    </xf>
    <xf numFmtId="170" fontId="43" fillId="8" borderId="51" xfId="181" applyNumberFormat="1" applyFont="1" applyFill="1" applyBorder="1" applyAlignment="1">
      <alignment vertical="center"/>
    </xf>
    <xf numFmtId="165" fontId="43" fillId="8" borderId="51" xfId="181" applyNumberFormat="1" applyFont="1" applyFill="1" applyBorder="1" applyAlignment="1">
      <alignment horizontal="right" vertical="center" wrapText="1"/>
    </xf>
    <xf numFmtId="164" fontId="48" fillId="8" borderId="51" xfId="181" applyNumberFormat="1" applyFont="1" applyFill="1" applyBorder="1" applyAlignment="1">
      <alignment horizontal="right" vertical="center"/>
    </xf>
    <xf numFmtId="165" fontId="43" fillId="8" borderId="51" xfId="181" applyNumberFormat="1" applyFont="1" applyFill="1" applyBorder="1" applyAlignment="1">
      <alignment horizontal="right" vertical="center"/>
    </xf>
    <xf numFmtId="169" fontId="5" fillId="5" borderId="51" xfId="181" applyNumberFormat="1" applyFont="1" applyFill="1" applyBorder="1" applyAlignment="1">
      <alignment horizontal="center" vertical="center"/>
    </xf>
    <xf numFmtId="49" fontId="5" fillId="0" borderId="51" xfId="0" applyNumberFormat="1" applyFont="1" applyBorder="1" applyAlignment="1">
      <alignment horizontal="left" vertical="center" wrapText="1"/>
    </xf>
    <xf numFmtId="0" fontId="43" fillId="0" borderId="0" xfId="0" applyFont="1" applyFill="1"/>
    <xf numFmtId="171" fontId="5" fillId="4" borderId="51" xfId="0" applyNumberFormat="1" applyFont="1" applyFill="1" applyBorder="1" applyAlignment="1">
      <alignment horizontal="left" vertical="center" wrapText="1"/>
    </xf>
    <xf numFmtId="169" fontId="5" fillId="4" borderId="51" xfId="181" applyNumberFormat="1" applyFont="1" applyFill="1" applyBorder="1" applyAlignment="1">
      <alignment horizontal="center" vertical="center"/>
    </xf>
    <xf numFmtId="0" fontId="5" fillId="4" borderId="0" xfId="0" applyFont="1" applyFill="1"/>
    <xf numFmtId="0" fontId="5" fillId="4" borderId="51" xfId="0" applyNumberFormat="1" applyFont="1" applyFill="1" applyBorder="1" applyAlignment="1">
      <alignment horizontal="left" vertical="center" wrapText="1"/>
    </xf>
    <xf numFmtId="49" fontId="5" fillId="4" borderId="51" xfId="0" applyNumberFormat="1" applyFont="1" applyFill="1" applyBorder="1" applyAlignment="1">
      <alignment horizontal="left" vertical="center" wrapText="1"/>
    </xf>
    <xf numFmtId="169" fontId="5" fillId="4" borderId="51" xfId="181" applyNumberFormat="1" applyFont="1" applyFill="1" applyBorder="1" applyAlignment="1">
      <alignment horizontal="center" vertical="center" wrapText="1"/>
    </xf>
    <xf numFmtId="169" fontId="49" fillId="0" borderId="51" xfId="181" applyNumberFormat="1" applyFont="1" applyFill="1" applyBorder="1" applyAlignment="1">
      <alignment horizontal="center" vertical="center"/>
    </xf>
    <xf numFmtId="169" fontId="49" fillId="4" borderId="51" xfId="181" applyNumberFormat="1" applyFont="1" applyFill="1" applyBorder="1" applyAlignment="1">
      <alignment horizontal="center" vertical="center"/>
    </xf>
    <xf numFmtId="49" fontId="43" fillId="4" borderId="51" xfId="0" applyNumberFormat="1" applyFont="1" applyFill="1" applyBorder="1" applyAlignment="1">
      <alignment horizontal="left" vertical="center" wrapText="1"/>
    </xf>
    <xf numFmtId="169" fontId="43" fillId="4" borderId="51" xfId="181" applyNumberFormat="1" applyFont="1" applyFill="1" applyBorder="1" applyAlignment="1">
      <alignment horizontal="center" vertical="center"/>
    </xf>
    <xf numFmtId="0" fontId="43" fillId="4" borderId="0" xfId="0" applyFont="1" applyFill="1"/>
    <xf numFmtId="49" fontId="49" fillId="4" borderId="51" xfId="0" applyNumberFormat="1" applyFont="1" applyFill="1" applyBorder="1" applyAlignment="1">
      <alignment horizontal="left" vertical="center" wrapText="1"/>
    </xf>
    <xf numFmtId="0" fontId="49" fillId="4" borderId="0" xfId="0" applyFont="1" applyFill="1"/>
    <xf numFmtId="49" fontId="46" fillId="4" borderId="51" xfId="0" applyNumberFormat="1" applyFont="1" applyFill="1" applyBorder="1" applyAlignment="1">
      <alignment horizontal="left" vertical="center" wrapText="1"/>
    </xf>
    <xf numFmtId="49" fontId="50" fillId="4" borderId="51" xfId="0" applyNumberFormat="1" applyFont="1" applyFill="1" applyBorder="1" applyAlignment="1">
      <alignment horizontal="left" vertical="center" wrapText="1"/>
    </xf>
    <xf numFmtId="171" fontId="5" fillId="0" borderId="51" xfId="0" applyNumberFormat="1" applyFont="1" applyBorder="1" applyAlignment="1">
      <alignment horizontal="left" vertical="center" wrapText="1"/>
    </xf>
    <xf numFmtId="171" fontId="48" fillId="10" borderId="51" xfId="0" applyNumberFormat="1" applyFont="1" applyFill="1" applyBorder="1" applyAlignment="1">
      <alignment horizontal="left" vertical="center" wrapText="1"/>
    </xf>
    <xf numFmtId="169" fontId="48" fillId="10" borderId="51" xfId="181" applyNumberFormat="1" applyFont="1" applyFill="1" applyBorder="1" applyAlignment="1">
      <alignment horizontal="center" vertical="center"/>
    </xf>
    <xf numFmtId="0" fontId="48" fillId="0" borderId="0" xfId="0" applyFont="1"/>
    <xf numFmtId="49" fontId="51" fillId="7" borderId="51" xfId="0" applyNumberFormat="1" applyFont="1" applyFill="1" applyBorder="1" applyAlignment="1">
      <alignment horizontal="left" vertical="center" wrapText="1"/>
    </xf>
    <xf numFmtId="169" fontId="48" fillId="7" borderId="51" xfId="181" applyNumberFormat="1" applyFont="1" applyFill="1" applyBorder="1" applyAlignment="1">
      <alignment horizontal="center" vertical="center"/>
    </xf>
    <xf numFmtId="169" fontId="48" fillId="10" borderId="51" xfId="181" applyNumberFormat="1" applyFont="1" applyFill="1" applyBorder="1" applyAlignment="1">
      <alignment horizontal="center" vertical="center" wrapText="1"/>
    </xf>
    <xf numFmtId="164" fontId="48" fillId="7" borderId="51" xfId="181" applyNumberFormat="1" applyFont="1" applyFill="1" applyBorder="1" applyAlignment="1">
      <alignment horizontal="right" vertical="center"/>
    </xf>
    <xf numFmtId="165" fontId="48" fillId="7" borderId="51" xfId="181" applyNumberFormat="1" applyFont="1" applyFill="1" applyBorder="1" applyAlignment="1">
      <alignment horizontal="center" vertical="center"/>
    </xf>
    <xf numFmtId="165" fontId="48" fillId="7" borderId="51" xfId="181" applyNumberFormat="1" applyFont="1" applyFill="1" applyBorder="1" applyAlignment="1">
      <alignment horizontal="center" vertical="center" wrapText="1"/>
    </xf>
    <xf numFmtId="0" fontId="43" fillId="6" borderId="51" xfId="0" applyFont="1" applyFill="1" applyBorder="1" applyAlignment="1">
      <alignment horizontal="left" vertical="center" wrapText="1" readingOrder="1"/>
    </xf>
    <xf numFmtId="169" fontId="43" fillId="6" borderId="51" xfId="181" applyNumberFormat="1" applyFont="1" applyFill="1" applyBorder="1" applyAlignment="1">
      <alignment horizontal="center" vertical="center"/>
    </xf>
    <xf numFmtId="165" fontId="43" fillId="6" borderId="51" xfId="181" applyNumberFormat="1" applyFont="1" applyFill="1" applyBorder="1" applyAlignment="1">
      <alignment horizontal="right" vertical="center"/>
    </xf>
    <xf numFmtId="0" fontId="49" fillId="0" borderId="0" xfId="0" applyFont="1"/>
    <xf numFmtId="0" fontId="48" fillId="11" borderId="51" xfId="0" applyFont="1" applyFill="1" applyBorder="1" applyAlignment="1">
      <alignment horizontal="left" vertical="center" wrapText="1" readingOrder="1"/>
    </xf>
    <xf numFmtId="169" fontId="48" fillId="11" borderId="51" xfId="181" applyNumberFormat="1" applyFont="1" applyFill="1" applyBorder="1" applyAlignment="1">
      <alignment horizontal="center" vertical="center"/>
    </xf>
    <xf numFmtId="165" fontId="48" fillId="11" borderId="51" xfId="181" applyNumberFormat="1" applyFont="1" applyFill="1" applyBorder="1" applyAlignment="1">
      <alignment horizontal="right" vertical="center"/>
    </xf>
    <xf numFmtId="0" fontId="50" fillId="0" borderId="0" xfId="0" applyFont="1"/>
    <xf numFmtId="0" fontId="43" fillId="12" borderId="51" xfId="0" applyFont="1" applyFill="1" applyBorder="1" applyAlignment="1">
      <alignment horizontal="left" vertical="center" wrapText="1" readingOrder="1"/>
    </xf>
    <xf numFmtId="169" fontId="48" fillId="12" borderId="51" xfId="181" applyNumberFormat="1" applyFont="1" applyFill="1" applyBorder="1" applyAlignment="1">
      <alignment horizontal="center" vertical="center"/>
    </xf>
    <xf numFmtId="165" fontId="48" fillId="12" borderId="51" xfId="181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right"/>
    </xf>
    <xf numFmtId="0" fontId="52" fillId="13" borderId="51" xfId="0" applyFont="1" applyFill="1" applyBorder="1" applyAlignment="1">
      <alignment horizontal="left" vertical="center" wrapText="1" readingOrder="1"/>
    </xf>
    <xf numFmtId="169" fontId="19" fillId="13" borderId="51" xfId="181" applyNumberFormat="1" applyFont="1" applyFill="1" applyBorder="1" applyAlignment="1">
      <alignment horizontal="center" vertical="center"/>
    </xf>
    <xf numFmtId="169" fontId="43" fillId="13" borderId="51" xfId="181" applyNumberFormat="1" applyFont="1" applyFill="1" applyBorder="1" applyAlignment="1">
      <alignment horizontal="center" vertical="center"/>
    </xf>
    <xf numFmtId="165" fontId="19" fillId="13" borderId="51" xfId="181" applyNumberFormat="1" applyFont="1" applyFill="1" applyBorder="1" applyAlignment="1">
      <alignment horizontal="right" vertical="center"/>
    </xf>
    <xf numFmtId="165" fontId="43" fillId="13" borderId="51" xfId="181" applyNumberFormat="1" applyFont="1" applyFill="1" applyBorder="1" applyAlignment="1">
      <alignment horizontal="right" vertical="center"/>
    </xf>
    <xf numFmtId="0" fontId="50" fillId="0" borderId="0" xfId="0" applyFont="1" applyFill="1"/>
    <xf numFmtId="0" fontId="50" fillId="0" borderId="0" xfId="0" applyFont="1" applyAlignment="1">
      <alignment horizontal="left" vertical="center" wrapText="1" readingOrder="1"/>
    </xf>
    <xf numFmtId="0" fontId="50" fillId="0" borderId="61" xfId="0" applyFont="1" applyBorder="1" applyAlignment="1">
      <alignment vertical="center"/>
    </xf>
    <xf numFmtId="168" fontId="45" fillId="0" borderId="0" xfId="181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68" fontId="50" fillId="0" borderId="61" xfId="181" applyNumberFormat="1" applyFont="1" applyFill="1" applyBorder="1" applyAlignment="1">
      <alignment horizontal="center" vertical="center"/>
    </xf>
    <xf numFmtId="168" fontId="50" fillId="0" borderId="61" xfId="181" applyNumberFormat="1" applyFont="1" applyFill="1" applyBorder="1" applyAlignment="1">
      <alignment horizontal="center"/>
    </xf>
    <xf numFmtId="169" fontId="45" fillId="0" borderId="0" xfId="181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 wrapText="1" readingOrder="1"/>
    </xf>
    <xf numFmtId="168" fontId="5" fillId="0" borderId="0" xfId="181" applyNumberFormat="1" applyFont="1" applyBorder="1" applyAlignment="1">
      <alignment horizontal="center"/>
    </xf>
    <xf numFmtId="169" fontId="5" fillId="0" borderId="0" xfId="181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>
      <alignment horizontal="left" vertical="center" wrapText="1" readingOrder="1"/>
    </xf>
    <xf numFmtId="168" fontId="21" fillId="0" borderId="0" xfId="181" applyNumberFormat="1" applyFont="1" applyFill="1" applyBorder="1" applyAlignment="1">
      <alignment horizontal="center" vertical="center"/>
    </xf>
    <xf numFmtId="168" fontId="21" fillId="0" borderId="0" xfId="181" applyNumberFormat="1" applyFont="1" applyAlignment="1">
      <alignment horizontal="center" vertical="center"/>
    </xf>
    <xf numFmtId="169" fontId="21" fillId="0" borderId="0" xfId="181" applyNumberFormat="1" applyFont="1" applyAlignment="1">
      <alignment horizontal="center" vertical="center"/>
    </xf>
    <xf numFmtId="169" fontId="5" fillId="0" borderId="0" xfId="181" applyNumberFormat="1" applyFont="1" applyFill="1" applyAlignment="1">
      <alignment horizontal="center"/>
    </xf>
    <xf numFmtId="169" fontId="5" fillId="0" borderId="0" xfId="0" applyNumberFormat="1" applyFont="1"/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 readingOrder="1"/>
    </xf>
    <xf numFmtId="0" fontId="0" fillId="0" borderId="0" xfId="0" applyBorder="1"/>
    <xf numFmtId="0" fontId="53" fillId="0" borderId="0" xfId="0" applyFont="1" applyAlignment="1">
      <alignment horizontal="left" wrapText="1" readingOrder="1"/>
    </xf>
    <xf numFmtId="168" fontId="34" fillId="6" borderId="58" xfId="181" applyNumberFormat="1" applyFont="1" applyFill="1" applyBorder="1" applyAlignment="1">
      <alignment horizontal="center" vertical="center" wrapText="1"/>
    </xf>
    <xf numFmtId="168" fontId="34" fillId="6" borderId="52" xfId="18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3" fillId="0" borderId="56" xfId="0" applyFont="1" applyBorder="1" applyAlignment="1">
      <alignment horizontal="right"/>
    </xf>
    <xf numFmtId="0" fontId="43" fillId="6" borderId="57" xfId="0" applyFont="1" applyFill="1" applyBorder="1" applyAlignment="1">
      <alignment horizontal="center" vertical="center" wrapText="1" readingOrder="1"/>
    </xf>
    <xf numFmtId="0" fontId="43" fillId="6" borderId="58" xfId="0" applyFont="1" applyFill="1" applyBorder="1" applyAlignment="1">
      <alignment horizontal="center" vertical="center" wrapText="1" readingOrder="1"/>
    </xf>
    <xf numFmtId="0" fontId="43" fillId="6" borderId="52" xfId="0" applyFont="1" applyFill="1" applyBorder="1" applyAlignment="1">
      <alignment horizontal="center" vertical="center" wrapText="1" readingOrder="1"/>
    </xf>
    <xf numFmtId="168" fontId="34" fillId="6" borderId="53" xfId="181" applyNumberFormat="1" applyFont="1" applyFill="1" applyBorder="1" applyAlignment="1">
      <alignment horizontal="center"/>
    </xf>
    <xf numFmtId="168" fontId="34" fillId="6" borderId="54" xfId="181" applyNumberFormat="1" applyFont="1" applyFill="1" applyBorder="1" applyAlignment="1">
      <alignment horizontal="center"/>
    </xf>
    <xf numFmtId="168" fontId="34" fillId="6" borderId="55" xfId="181" applyNumberFormat="1" applyFont="1" applyFill="1" applyBorder="1" applyAlignment="1">
      <alignment horizontal="center"/>
    </xf>
    <xf numFmtId="0" fontId="34" fillId="6" borderId="57" xfId="181" applyNumberFormat="1" applyFont="1" applyFill="1" applyBorder="1" applyAlignment="1">
      <alignment horizontal="center" vertical="center" wrapText="1"/>
    </xf>
    <xf numFmtId="0" fontId="34" fillId="6" borderId="58" xfId="181" applyNumberFormat="1" applyFont="1" applyFill="1" applyBorder="1" applyAlignment="1">
      <alignment horizontal="center" vertical="center" wrapText="1"/>
    </xf>
    <xf numFmtId="0" fontId="34" fillId="6" borderId="52" xfId="181" applyNumberFormat="1" applyFont="1" applyFill="1" applyBorder="1" applyAlignment="1">
      <alignment horizontal="center" vertical="center" wrapText="1"/>
    </xf>
    <xf numFmtId="0" fontId="34" fillId="0" borderId="56" xfId="16" applyNumberFormat="1" applyFont="1" applyBorder="1" applyAlignment="1" applyProtection="1">
      <alignment horizontal="left"/>
    </xf>
    <xf numFmtId="0" fontId="21" fillId="4" borderId="0" xfId="129" applyNumberFormat="1" applyFont="1" applyFill="1" applyProtection="1">
      <alignment horizontal="center"/>
    </xf>
    <xf numFmtId="49" fontId="21" fillId="0" borderId="51" xfId="135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4" borderId="0" xfId="0" applyFont="1" applyFill="1" applyAlignment="1">
      <alignment horizontal="center" wrapText="1"/>
    </xf>
    <xf numFmtId="0" fontId="33" fillId="5" borderId="0" xfId="0" applyFont="1" applyFill="1" applyAlignment="1">
      <alignment horizontal="center"/>
    </xf>
    <xf numFmtId="0" fontId="33" fillId="0" borderId="0" xfId="0" applyFont="1" applyFill="1" applyAlignment="1">
      <alignment horizontal="left" indent="11"/>
    </xf>
    <xf numFmtId="10" fontId="21" fillId="4" borderId="0" xfId="0" applyNumberFormat="1" applyFont="1" applyFill="1" applyAlignment="1">
      <alignment horizontal="center" wrapText="1"/>
    </xf>
    <xf numFmtId="0" fontId="33" fillId="0" borderId="0" xfId="0" applyFont="1" applyFill="1" applyBorder="1" applyAlignment="1">
      <alignment horizontal="left" indent="11"/>
    </xf>
    <xf numFmtId="49" fontId="32" fillId="0" borderId="9" xfId="110" applyNumberFormat="1" applyFont="1" applyAlignment="1" applyProtection="1">
      <alignment vertical="center" wrapText="1"/>
    </xf>
    <xf numFmtId="49" fontId="32" fillId="0" borderId="9" xfId="110" applyNumberFormat="1" applyFont="1" applyAlignment="1">
      <alignment vertical="center" wrapText="1"/>
    </xf>
    <xf numFmtId="49" fontId="21" fillId="0" borderId="50" xfId="110" applyNumberFormat="1" applyFont="1" applyBorder="1" applyProtection="1">
      <alignment horizontal="center" vertical="center" wrapText="1"/>
    </xf>
    <xf numFmtId="49" fontId="21" fillId="0" borderId="9" xfId="110" applyNumberFormat="1" applyFont="1">
      <alignment horizontal="center" vertical="center" wrapText="1"/>
    </xf>
    <xf numFmtId="0" fontId="33" fillId="0" borderId="51" xfId="0" applyFont="1" applyFill="1" applyBorder="1" applyAlignment="1" applyProtection="1">
      <alignment horizontal="center"/>
      <protection locked="0"/>
    </xf>
    <xf numFmtId="4" fontId="34" fillId="0" borderId="51" xfId="0" applyNumberFormat="1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164" fontId="37" fillId="4" borderId="57" xfId="0" applyNumberFormat="1" applyFont="1" applyFill="1" applyBorder="1" applyAlignment="1" applyProtection="1">
      <alignment horizontal="center"/>
      <protection locked="0"/>
    </xf>
    <xf numFmtId="164" fontId="37" fillId="4" borderId="52" xfId="0" applyNumberFormat="1" applyFont="1" applyFill="1" applyBorder="1" applyAlignment="1" applyProtection="1">
      <alignment horizontal="center"/>
      <protection locked="0"/>
    </xf>
    <xf numFmtId="4" fontId="34" fillId="0" borderId="28" xfId="179" applyNumberFormat="1" applyFont="1" applyFill="1" applyBorder="1" applyAlignment="1" applyProtection="1">
      <alignment horizontal="center"/>
    </xf>
    <xf numFmtId="4" fontId="34" fillId="0" borderId="12" xfId="179" applyNumberFormat="1" applyFont="1" applyFill="1" applyAlignment="1" applyProtection="1">
      <alignment horizontal="center"/>
    </xf>
    <xf numFmtId="2" fontId="21" fillId="0" borderId="57" xfId="160" applyNumberFormat="1" applyFont="1" applyFill="1" applyBorder="1" applyAlignment="1" applyProtection="1">
      <alignment horizontal="center"/>
    </xf>
    <xf numFmtId="2" fontId="21" fillId="0" borderId="52" xfId="160" applyNumberFormat="1" applyFont="1" applyFill="1" applyBorder="1" applyAlignment="1" applyProtection="1">
      <alignment horizontal="center"/>
    </xf>
    <xf numFmtId="43" fontId="25" fillId="0" borderId="0" xfId="181" applyFont="1" applyBorder="1" applyAlignment="1">
      <alignment horizontal="center" vertical="center" wrapText="1"/>
    </xf>
    <xf numFmtId="14" fontId="25" fillId="0" borderId="0" xfId="181" applyNumberFormat="1" applyFont="1" applyBorder="1" applyAlignment="1">
      <alignment horizontal="center" vertical="center" wrapText="1"/>
    </xf>
    <xf numFmtId="43" fontId="14" fillId="0" borderId="57" xfId="18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43" fontId="17" fillId="5" borderId="57" xfId="181" applyFont="1" applyFill="1" applyBorder="1" applyAlignment="1">
      <alignment horizontal="center" vertical="center" wrapText="1"/>
    </xf>
    <xf numFmtId="43" fontId="17" fillId="5" borderId="52" xfId="181" applyFont="1" applyFill="1" applyBorder="1" applyAlignment="1">
      <alignment horizontal="center" vertical="center" wrapText="1"/>
    </xf>
    <xf numFmtId="43" fontId="16" fillId="5" borderId="58" xfId="181" applyFon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43" fontId="14" fillId="4" borderId="57" xfId="181" applyFont="1" applyFill="1" applyBorder="1" applyAlignment="1">
      <alignment horizontal="center" vertical="center" wrapText="1"/>
    </xf>
    <xf numFmtId="0" fontId="16" fillId="5" borderId="53" xfId="0" applyFont="1" applyFill="1" applyBorder="1" applyAlignment="1">
      <alignment horizontal="center"/>
    </xf>
    <xf numFmtId="0" fontId="16" fillId="5" borderId="54" xfId="0" applyFont="1" applyFill="1" applyBorder="1" applyAlignment="1">
      <alignment horizontal="center"/>
    </xf>
    <xf numFmtId="0" fontId="16" fillId="5" borderId="55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0" fillId="4" borderId="0" xfId="0" applyFill="1" applyBorder="1" applyAlignment="1"/>
    <xf numFmtId="0" fontId="16" fillId="4" borderId="51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</cellXfs>
  <cellStyles count="183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21" xfId="102"/>
    <cellStyle name="xl22" xfId="103"/>
    <cellStyle name="xl23" xfId="104"/>
    <cellStyle name="xl24" xfId="105"/>
    <cellStyle name="xl25" xfId="106"/>
    <cellStyle name="xl26" xfId="107"/>
    <cellStyle name="xl27" xfId="108"/>
    <cellStyle name="xl28" xfId="109"/>
    <cellStyle name="xl29" xfId="110"/>
    <cellStyle name="xl30" xfId="111"/>
    <cellStyle name="xl31" xfId="112"/>
    <cellStyle name="xl32" xfId="113"/>
    <cellStyle name="xl33" xfId="114"/>
    <cellStyle name="xl34" xfId="115"/>
    <cellStyle name="xl35" xfId="116"/>
    <cellStyle name="xl36" xfId="117"/>
    <cellStyle name="xl37" xfId="118"/>
    <cellStyle name="xl38" xfId="119"/>
    <cellStyle name="xl39" xfId="120"/>
    <cellStyle name="xl40" xfId="121"/>
    <cellStyle name="xl41" xfId="122"/>
    <cellStyle name="xl42" xfId="123"/>
    <cellStyle name="xl43" xfId="124"/>
    <cellStyle name="xl44" xfId="125"/>
    <cellStyle name="xl45" xfId="126"/>
    <cellStyle name="xl46" xfId="127"/>
    <cellStyle name="xl47" xfId="128"/>
    <cellStyle name="xl48" xfId="129"/>
    <cellStyle name="xl49" xfId="130"/>
    <cellStyle name="xl50" xfId="131"/>
    <cellStyle name="xl51" xfId="132"/>
    <cellStyle name="xl52" xfId="133"/>
    <cellStyle name="xl53" xfId="134"/>
    <cellStyle name="xl54" xfId="135"/>
    <cellStyle name="xl55" xfId="136"/>
    <cellStyle name="xl56" xfId="137"/>
    <cellStyle name="xl57" xfId="138"/>
    <cellStyle name="xl58" xfId="139"/>
    <cellStyle name="xl59" xfId="140"/>
    <cellStyle name="xl60" xfId="141"/>
    <cellStyle name="xl61" xfId="142"/>
    <cellStyle name="xl62" xfId="143"/>
    <cellStyle name="xl63" xfId="144"/>
    <cellStyle name="xl64" xfId="145"/>
    <cellStyle name="xl65" xfId="146"/>
    <cellStyle name="xl66" xfId="147"/>
    <cellStyle name="xl67" xfId="148"/>
    <cellStyle name="xl68" xfId="149"/>
    <cellStyle name="xl69" xfId="150"/>
    <cellStyle name="xl70" xfId="151"/>
    <cellStyle name="xl71" xfId="152"/>
    <cellStyle name="xl72" xfId="153"/>
    <cellStyle name="xl73" xfId="154"/>
    <cellStyle name="xl74" xfId="155"/>
    <cellStyle name="xl75" xfId="156"/>
    <cellStyle name="xl76" xfId="157"/>
    <cellStyle name="xl77" xfId="158"/>
    <cellStyle name="xl78" xfId="159"/>
    <cellStyle name="xl79" xfId="160"/>
    <cellStyle name="xl80" xfId="161"/>
    <cellStyle name="xl81" xfId="162"/>
    <cellStyle name="xl82" xfId="163"/>
    <cellStyle name="xl83" xfId="164"/>
    <cellStyle name="xl84" xfId="165"/>
    <cellStyle name="xl85" xfId="166"/>
    <cellStyle name="xl86" xfId="167"/>
    <cellStyle name="xl87" xfId="168"/>
    <cellStyle name="xl88" xfId="169"/>
    <cellStyle name="xl89" xfId="170"/>
    <cellStyle name="xl90" xfId="171"/>
    <cellStyle name="xl91" xfId="172"/>
    <cellStyle name="xl92" xfId="173"/>
    <cellStyle name="xl93" xfId="174"/>
    <cellStyle name="xl94" xfId="175"/>
    <cellStyle name="xl95" xfId="176"/>
    <cellStyle name="xl96" xfId="177"/>
    <cellStyle name="xl97" xfId="178"/>
    <cellStyle name="xl98" xfId="179"/>
    <cellStyle name="xl99" xfId="180"/>
    <cellStyle name="Обычный" xfId="0" builtinId="0"/>
    <cellStyle name="Процентный" xfId="182" builtinId="5"/>
    <cellStyle name="Финансовый" xfId="18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topLeftCell="A2" workbookViewId="0">
      <selection sqref="A1:XFD1048576"/>
    </sheetView>
  </sheetViews>
  <sheetFormatPr defaultRowHeight="15"/>
  <cols>
    <col min="1" max="1" width="38.28515625" style="175" customWidth="1"/>
    <col min="2" max="3" width="13.85546875" style="176" customWidth="1"/>
    <col min="4" max="4" width="11" style="177" customWidth="1"/>
    <col min="5" max="5" width="11.28515625" style="177" customWidth="1"/>
    <col min="6" max="6" width="13.42578125" style="176" customWidth="1"/>
    <col min="7" max="7" width="13.85546875" style="176" customWidth="1"/>
    <col min="8" max="8" width="10.5703125" style="177" customWidth="1"/>
    <col min="9" max="9" width="11.7109375" style="177" customWidth="1"/>
    <col min="10" max="10" width="12.5703125" style="176" customWidth="1"/>
    <col min="11" max="11" width="12.28515625" style="176" customWidth="1"/>
    <col min="12" max="12" width="12.140625" style="177" bestFit="1" customWidth="1"/>
    <col min="13" max="13" width="12.5703125" style="178" customWidth="1"/>
    <col min="14" max="14" width="8.5703125" style="178" customWidth="1"/>
    <col min="15" max="256" width="9.140625" style="178"/>
    <col min="257" max="257" width="38.28515625" style="178" customWidth="1"/>
    <col min="258" max="259" width="13.85546875" style="178" customWidth="1"/>
    <col min="260" max="260" width="11" style="178" customWidth="1"/>
    <col min="261" max="261" width="11.28515625" style="178" customWidth="1"/>
    <col min="262" max="262" width="13.42578125" style="178" customWidth="1"/>
    <col min="263" max="263" width="13.85546875" style="178" customWidth="1"/>
    <col min="264" max="264" width="10.5703125" style="178" customWidth="1"/>
    <col min="265" max="265" width="11.7109375" style="178" customWidth="1"/>
    <col min="266" max="266" width="12.5703125" style="178" customWidth="1"/>
    <col min="267" max="267" width="12.28515625" style="178" customWidth="1"/>
    <col min="268" max="268" width="12.140625" style="178" bestFit="1" customWidth="1"/>
    <col min="269" max="269" width="12.5703125" style="178" customWidth="1"/>
    <col min="270" max="270" width="8.5703125" style="178" customWidth="1"/>
    <col min="271" max="512" width="9.140625" style="178"/>
    <col min="513" max="513" width="38.28515625" style="178" customWidth="1"/>
    <col min="514" max="515" width="13.85546875" style="178" customWidth="1"/>
    <col min="516" max="516" width="11" style="178" customWidth="1"/>
    <col min="517" max="517" width="11.28515625" style="178" customWidth="1"/>
    <col min="518" max="518" width="13.42578125" style="178" customWidth="1"/>
    <col min="519" max="519" width="13.85546875" style="178" customWidth="1"/>
    <col min="520" max="520" width="10.5703125" style="178" customWidth="1"/>
    <col min="521" max="521" width="11.7109375" style="178" customWidth="1"/>
    <col min="522" max="522" width="12.5703125" style="178" customWidth="1"/>
    <col min="523" max="523" width="12.28515625" style="178" customWidth="1"/>
    <col min="524" max="524" width="12.140625" style="178" bestFit="1" customWidth="1"/>
    <col min="525" max="525" width="12.5703125" style="178" customWidth="1"/>
    <col min="526" max="526" width="8.5703125" style="178" customWidth="1"/>
    <col min="527" max="768" width="9.140625" style="178"/>
    <col min="769" max="769" width="38.28515625" style="178" customWidth="1"/>
    <col min="770" max="771" width="13.85546875" style="178" customWidth="1"/>
    <col min="772" max="772" width="11" style="178" customWidth="1"/>
    <col min="773" max="773" width="11.28515625" style="178" customWidth="1"/>
    <col min="774" max="774" width="13.42578125" style="178" customWidth="1"/>
    <col min="775" max="775" width="13.85546875" style="178" customWidth="1"/>
    <col min="776" max="776" width="10.5703125" style="178" customWidth="1"/>
    <col min="777" max="777" width="11.7109375" style="178" customWidth="1"/>
    <col min="778" max="778" width="12.5703125" style="178" customWidth="1"/>
    <col min="779" max="779" width="12.28515625" style="178" customWidth="1"/>
    <col min="780" max="780" width="12.140625" style="178" bestFit="1" customWidth="1"/>
    <col min="781" max="781" width="12.5703125" style="178" customWidth="1"/>
    <col min="782" max="782" width="8.5703125" style="178" customWidth="1"/>
    <col min="783" max="1024" width="9.140625" style="178"/>
    <col min="1025" max="1025" width="38.28515625" style="178" customWidth="1"/>
    <col min="1026" max="1027" width="13.85546875" style="178" customWidth="1"/>
    <col min="1028" max="1028" width="11" style="178" customWidth="1"/>
    <col min="1029" max="1029" width="11.28515625" style="178" customWidth="1"/>
    <col min="1030" max="1030" width="13.42578125" style="178" customWidth="1"/>
    <col min="1031" max="1031" width="13.85546875" style="178" customWidth="1"/>
    <col min="1032" max="1032" width="10.5703125" style="178" customWidth="1"/>
    <col min="1033" max="1033" width="11.7109375" style="178" customWidth="1"/>
    <col min="1034" max="1034" width="12.5703125" style="178" customWidth="1"/>
    <col min="1035" max="1035" width="12.28515625" style="178" customWidth="1"/>
    <col min="1036" max="1036" width="12.140625" style="178" bestFit="1" customWidth="1"/>
    <col min="1037" max="1037" width="12.5703125" style="178" customWidth="1"/>
    <col min="1038" max="1038" width="8.5703125" style="178" customWidth="1"/>
    <col min="1039" max="1280" width="9.140625" style="178"/>
    <col min="1281" max="1281" width="38.28515625" style="178" customWidth="1"/>
    <col min="1282" max="1283" width="13.85546875" style="178" customWidth="1"/>
    <col min="1284" max="1284" width="11" style="178" customWidth="1"/>
    <col min="1285" max="1285" width="11.28515625" style="178" customWidth="1"/>
    <col min="1286" max="1286" width="13.42578125" style="178" customWidth="1"/>
    <col min="1287" max="1287" width="13.85546875" style="178" customWidth="1"/>
    <col min="1288" max="1288" width="10.5703125" style="178" customWidth="1"/>
    <col min="1289" max="1289" width="11.7109375" style="178" customWidth="1"/>
    <col min="1290" max="1290" width="12.5703125" style="178" customWidth="1"/>
    <col min="1291" max="1291" width="12.28515625" style="178" customWidth="1"/>
    <col min="1292" max="1292" width="12.140625" style="178" bestFit="1" customWidth="1"/>
    <col min="1293" max="1293" width="12.5703125" style="178" customWidth="1"/>
    <col min="1294" max="1294" width="8.5703125" style="178" customWidth="1"/>
    <col min="1295" max="1536" width="9.140625" style="178"/>
    <col min="1537" max="1537" width="38.28515625" style="178" customWidth="1"/>
    <col min="1538" max="1539" width="13.85546875" style="178" customWidth="1"/>
    <col min="1540" max="1540" width="11" style="178" customWidth="1"/>
    <col min="1541" max="1541" width="11.28515625" style="178" customWidth="1"/>
    <col min="1542" max="1542" width="13.42578125" style="178" customWidth="1"/>
    <col min="1543" max="1543" width="13.85546875" style="178" customWidth="1"/>
    <col min="1544" max="1544" width="10.5703125" style="178" customWidth="1"/>
    <col min="1545" max="1545" width="11.7109375" style="178" customWidth="1"/>
    <col min="1546" max="1546" width="12.5703125" style="178" customWidth="1"/>
    <col min="1547" max="1547" width="12.28515625" style="178" customWidth="1"/>
    <col min="1548" max="1548" width="12.140625" style="178" bestFit="1" customWidth="1"/>
    <col min="1549" max="1549" width="12.5703125" style="178" customWidth="1"/>
    <col min="1550" max="1550" width="8.5703125" style="178" customWidth="1"/>
    <col min="1551" max="1792" width="9.140625" style="178"/>
    <col min="1793" max="1793" width="38.28515625" style="178" customWidth="1"/>
    <col min="1794" max="1795" width="13.85546875" style="178" customWidth="1"/>
    <col min="1796" max="1796" width="11" style="178" customWidth="1"/>
    <col min="1797" max="1797" width="11.28515625" style="178" customWidth="1"/>
    <col min="1798" max="1798" width="13.42578125" style="178" customWidth="1"/>
    <col min="1799" max="1799" width="13.85546875" style="178" customWidth="1"/>
    <col min="1800" max="1800" width="10.5703125" style="178" customWidth="1"/>
    <col min="1801" max="1801" width="11.7109375" style="178" customWidth="1"/>
    <col min="1802" max="1802" width="12.5703125" style="178" customWidth="1"/>
    <col min="1803" max="1803" width="12.28515625" style="178" customWidth="1"/>
    <col min="1804" max="1804" width="12.140625" style="178" bestFit="1" customWidth="1"/>
    <col min="1805" max="1805" width="12.5703125" style="178" customWidth="1"/>
    <col min="1806" max="1806" width="8.5703125" style="178" customWidth="1"/>
    <col min="1807" max="2048" width="9.140625" style="178"/>
    <col min="2049" max="2049" width="38.28515625" style="178" customWidth="1"/>
    <col min="2050" max="2051" width="13.85546875" style="178" customWidth="1"/>
    <col min="2052" max="2052" width="11" style="178" customWidth="1"/>
    <col min="2053" max="2053" width="11.28515625" style="178" customWidth="1"/>
    <col min="2054" max="2054" width="13.42578125" style="178" customWidth="1"/>
    <col min="2055" max="2055" width="13.85546875" style="178" customWidth="1"/>
    <col min="2056" max="2056" width="10.5703125" style="178" customWidth="1"/>
    <col min="2057" max="2057" width="11.7109375" style="178" customWidth="1"/>
    <col min="2058" max="2058" width="12.5703125" style="178" customWidth="1"/>
    <col min="2059" max="2059" width="12.28515625" style="178" customWidth="1"/>
    <col min="2060" max="2060" width="12.140625" style="178" bestFit="1" customWidth="1"/>
    <col min="2061" max="2061" width="12.5703125" style="178" customWidth="1"/>
    <col min="2062" max="2062" width="8.5703125" style="178" customWidth="1"/>
    <col min="2063" max="2304" width="9.140625" style="178"/>
    <col min="2305" max="2305" width="38.28515625" style="178" customWidth="1"/>
    <col min="2306" max="2307" width="13.85546875" style="178" customWidth="1"/>
    <col min="2308" max="2308" width="11" style="178" customWidth="1"/>
    <col min="2309" max="2309" width="11.28515625" style="178" customWidth="1"/>
    <col min="2310" max="2310" width="13.42578125" style="178" customWidth="1"/>
    <col min="2311" max="2311" width="13.85546875" style="178" customWidth="1"/>
    <col min="2312" max="2312" width="10.5703125" style="178" customWidth="1"/>
    <col min="2313" max="2313" width="11.7109375" style="178" customWidth="1"/>
    <col min="2314" max="2314" width="12.5703125" style="178" customWidth="1"/>
    <col min="2315" max="2315" width="12.28515625" style="178" customWidth="1"/>
    <col min="2316" max="2316" width="12.140625" style="178" bestFit="1" customWidth="1"/>
    <col min="2317" max="2317" width="12.5703125" style="178" customWidth="1"/>
    <col min="2318" max="2318" width="8.5703125" style="178" customWidth="1"/>
    <col min="2319" max="2560" width="9.140625" style="178"/>
    <col min="2561" max="2561" width="38.28515625" style="178" customWidth="1"/>
    <col min="2562" max="2563" width="13.85546875" style="178" customWidth="1"/>
    <col min="2564" max="2564" width="11" style="178" customWidth="1"/>
    <col min="2565" max="2565" width="11.28515625" style="178" customWidth="1"/>
    <col min="2566" max="2566" width="13.42578125" style="178" customWidth="1"/>
    <col min="2567" max="2567" width="13.85546875" style="178" customWidth="1"/>
    <col min="2568" max="2568" width="10.5703125" style="178" customWidth="1"/>
    <col min="2569" max="2569" width="11.7109375" style="178" customWidth="1"/>
    <col min="2570" max="2570" width="12.5703125" style="178" customWidth="1"/>
    <col min="2571" max="2571" width="12.28515625" style="178" customWidth="1"/>
    <col min="2572" max="2572" width="12.140625" style="178" bestFit="1" customWidth="1"/>
    <col min="2573" max="2573" width="12.5703125" style="178" customWidth="1"/>
    <col min="2574" max="2574" width="8.5703125" style="178" customWidth="1"/>
    <col min="2575" max="2816" width="9.140625" style="178"/>
    <col min="2817" max="2817" width="38.28515625" style="178" customWidth="1"/>
    <col min="2818" max="2819" width="13.85546875" style="178" customWidth="1"/>
    <col min="2820" max="2820" width="11" style="178" customWidth="1"/>
    <col min="2821" max="2821" width="11.28515625" style="178" customWidth="1"/>
    <col min="2822" max="2822" width="13.42578125" style="178" customWidth="1"/>
    <col min="2823" max="2823" width="13.85546875" style="178" customWidth="1"/>
    <col min="2824" max="2824" width="10.5703125" style="178" customWidth="1"/>
    <col min="2825" max="2825" width="11.7109375" style="178" customWidth="1"/>
    <col min="2826" max="2826" width="12.5703125" style="178" customWidth="1"/>
    <col min="2827" max="2827" width="12.28515625" style="178" customWidth="1"/>
    <col min="2828" max="2828" width="12.140625" style="178" bestFit="1" customWidth="1"/>
    <col min="2829" max="2829" width="12.5703125" style="178" customWidth="1"/>
    <col min="2830" max="2830" width="8.5703125" style="178" customWidth="1"/>
    <col min="2831" max="3072" width="9.140625" style="178"/>
    <col min="3073" max="3073" width="38.28515625" style="178" customWidth="1"/>
    <col min="3074" max="3075" width="13.85546875" style="178" customWidth="1"/>
    <col min="3076" max="3076" width="11" style="178" customWidth="1"/>
    <col min="3077" max="3077" width="11.28515625" style="178" customWidth="1"/>
    <col min="3078" max="3078" width="13.42578125" style="178" customWidth="1"/>
    <col min="3079" max="3079" width="13.85546875" style="178" customWidth="1"/>
    <col min="3080" max="3080" width="10.5703125" style="178" customWidth="1"/>
    <col min="3081" max="3081" width="11.7109375" style="178" customWidth="1"/>
    <col min="3082" max="3082" width="12.5703125" style="178" customWidth="1"/>
    <col min="3083" max="3083" width="12.28515625" style="178" customWidth="1"/>
    <col min="3084" max="3084" width="12.140625" style="178" bestFit="1" customWidth="1"/>
    <col min="3085" max="3085" width="12.5703125" style="178" customWidth="1"/>
    <col min="3086" max="3086" width="8.5703125" style="178" customWidth="1"/>
    <col min="3087" max="3328" width="9.140625" style="178"/>
    <col min="3329" max="3329" width="38.28515625" style="178" customWidth="1"/>
    <col min="3330" max="3331" width="13.85546875" style="178" customWidth="1"/>
    <col min="3332" max="3332" width="11" style="178" customWidth="1"/>
    <col min="3333" max="3333" width="11.28515625" style="178" customWidth="1"/>
    <col min="3334" max="3334" width="13.42578125" style="178" customWidth="1"/>
    <col min="3335" max="3335" width="13.85546875" style="178" customWidth="1"/>
    <col min="3336" max="3336" width="10.5703125" style="178" customWidth="1"/>
    <col min="3337" max="3337" width="11.7109375" style="178" customWidth="1"/>
    <col min="3338" max="3338" width="12.5703125" style="178" customWidth="1"/>
    <col min="3339" max="3339" width="12.28515625" style="178" customWidth="1"/>
    <col min="3340" max="3340" width="12.140625" style="178" bestFit="1" customWidth="1"/>
    <col min="3341" max="3341" width="12.5703125" style="178" customWidth="1"/>
    <col min="3342" max="3342" width="8.5703125" style="178" customWidth="1"/>
    <col min="3343" max="3584" width="9.140625" style="178"/>
    <col min="3585" max="3585" width="38.28515625" style="178" customWidth="1"/>
    <col min="3586" max="3587" width="13.85546875" style="178" customWidth="1"/>
    <col min="3588" max="3588" width="11" style="178" customWidth="1"/>
    <col min="3589" max="3589" width="11.28515625" style="178" customWidth="1"/>
    <col min="3590" max="3590" width="13.42578125" style="178" customWidth="1"/>
    <col min="3591" max="3591" width="13.85546875" style="178" customWidth="1"/>
    <col min="3592" max="3592" width="10.5703125" style="178" customWidth="1"/>
    <col min="3593" max="3593" width="11.7109375" style="178" customWidth="1"/>
    <col min="3594" max="3594" width="12.5703125" style="178" customWidth="1"/>
    <col min="3595" max="3595" width="12.28515625" style="178" customWidth="1"/>
    <col min="3596" max="3596" width="12.140625" style="178" bestFit="1" customWidth="1"/>
    <col min="3597" max="3597" width="12.5703125" style="178" customWidth="1"/>
    <col min="3598" max="3598" width="8.5703125" style="178" customWidth="1"/>
    <col min="3599" max="3840" width="9.140625" style="178"/>
    <col min="3841" max="3841" width="38.28515625" style="178" customWidth="1"/>
    <col min="3842" max="3843" width="13.85546875" style="178" customWidth="1"/>
    <col min="3844" max="3844" width="11" style="178" customWidth="1"/>
    <col min="3845" max="3845" width="11.28515625" style="178" customWidth="1"/>
    <col min="3846" max="3846" width="13.42578125" style="178" customWidth="1"/>
    <col min="3847" max="3847" width="13.85546875" style="178" customWidth="1"/>
    <col min="3848" max="3848" width="10.5703125" style="178" customWidth="1"/>
    <col min="3849" max="3849" width="11.7109375" style="178" customWidth="1"/>
    <col min="3850" max="3850" width="12.5703125" style="178" customWidth="1"/>
    <col min="3851" max="3851" width="12.28515625" style="178" customWidth="1"/>
    <col min="3852" max="3852" width="12.140625" style="178" bestFit="1" customWidth="1"/>
    <col min="3853" max="3853" width="12.5703125" style="178" customWidth="1"/>
    <col min="3854" max="3854" width="8.5703125" style="178" customWidth="1"/>
    <col min="3855" max="4096" width="9.140625" style="178"/>
    <col min="4097" max="4097" width="38.28515625" style="178" customWidth="1"/>
    <col min="4098" max="4099" width="13.85546875" style="178" customWidth="1"/>
    <col min="4100" max="4100" width="11" style="178" customWidth="1"/>
    <col min="4101" max="4101" width="11.28515625" style="178" customWidth="1"/>
    <col min="4102" max="4102" width="13.42578125" style="178" customWidth="1"/>
    <col min="4103" max="4103" width="13.85546875" style="178" customWidth="1"/>
    <col min="4104" max="4104" width="10.5703125" style="178" customWidth="1"/>
    <col min="4105" max="4105" width="11.7109375" style="178" customWidth="1"/>
    <col min="4106" max="4106" width="12.5703125" style="178" customWidth="1"/>
    <col min="4107" max="4107" width="12.28515625" style="178" customWidth="1"/>
    <col min="4108" max="4108" width="12.140625" style="178" bestFit="1" customWidth="1"/>
    <col min="4109" max="4109" width="12.5703125" style="178" customWidth="1"/>
    <col min="4110" max="4110" width="8.5703125" style="178" customWidth="1"/>
    <col min="4111" max="4352" width="9.140625" style="178"/>
    <col min="4353" max="4353" width="38.28515625" style="178" customWidth="1"/>
    <col min="4354" max="4355" width="13.85546875" style="178" customWidth="1"/>
    <col min="4356" max="4356" width="11" style="178" customWidth="1"/>
    <col min="4357" max="4357" width="11.28515625" style="178" customWidth="1"/>
    <col min="4358" max="4358" width="13.42578125" style="178" customWidth="1"/>
    <col min="4359" max="4359" width="13.85546875" style="178" customWidth="1"/>
    <col min="4360" max="4360" width="10.5703125" style="178" customWidth="1"/>
    <col min="4361" max="4361" width="11.7109375" style="178" customWidth="1"/>
    <col min="4362" max="4362" width="12.5703125" style="178" customWidth="1"/>
    <col min="4363" max="4363" width="12.28515625" style="178" customWidth="1"/>
    <col min="4364" max="4364" width="12.140625" style="178" bestFit="1" customWidth="1"/>
    <col min="4365" max="4365" width="12.5703125" style="178" customWidth="1"/>
    <col min="4366" max="4366" width="8.5703125" style="178" customWidth="1"/>
    <col min="4367" max="4608" width="9.140625" style="178"/>
    <col min="4609" max="4609" width="38.28515625" style="178" customWidth="1"/>
    <col min="4610" max="4611" width="13.85546875" style="178" customWidth="1"/>
    <col min="4612" max="4612" width="11" style="178" customWidth="1"/>
    <col min="4613" max="4613" width="11.28515625" style="178" customWidth="1"/>
    <col min="4614" max="4614" width="13.42578125" style="178" customWidth="1"/>
    <col min="4615" max="4615" width="13.85546875" style="178" customWidth="1"/>
    <col min="4616" max="4616" width="10.5703125" style="178" customWidth="1"/>
    <col min="4617" max="4617" width="11.7109375" style="178" customWidth="1"/>
    <col min="4618" max="4618" width="12.5703125" style="178" customWidth="1"/>
    <col min="4619" max="4619" width="12.28515625" style="178" customWidth="1"/>
    <col min="4620" max="4620" width="12.140625" style="178" bestFit="1" customWidth="1"/>
    <col min="4621" max="4621" width="12.5703125" style="178" customWidth="1"/>
    <col min="4622" max="4622" width="8.5703125" style="178" customWidth="1"/>
    <col min="4623" max="4864" width="9.140625" style="178"/>
    <col min="4865" max="4865" width="38.28515625" style="178" customWidth="1"/>
    <col min="4866" max="4867" width="13.85546875" style="178" customWidth="1"/>
    <col min="4868" max="4868" width="11" style="178" customWidth="1"/>
    <col min="4869" max="4869" width="11.28515625" style="178" customWidth="1"/>
    <col min="4870" max="4870" width="13.42578125" style="178" customWidth="1"/>
    <col min="4871" max="4871" width="13.85546875" style="178" customWidth="1"/>
    <col min="4872" max="4872" width="10.5703125" style="178" customWidth="1"/>
    <col min="4873" max="4873" width="11.7109375" style="178" customWidth="1"/>
    <col min="4874" max="4874" width="12.5703125" style="178" customWidth="1"/>
    <col min="4875" max="4875" width="12.28515625" style="178" customWidth="1"/>
    <col min="4876" max="4876" width="12.140625" style="178" bestFit="1" customWidth="1"/>
    <col min="4877" max="4877" width="12.5703125" style="178" customWidth="1"/>
    <col min="4878" max="4878" width="8.5703125" style="178" customWidth="1"/>
    <col min="4879" max="5120" width="9.140625" style="178"/>
    <col min="5121" max="5121" width="38.28515625" style="178" customWidth="1"/>
    <col min="5122" max="5123" width="13.85546875" style="178" customWidth="1"/>
    <col min="5124" max="5124" width="11" style="178" customWidth="1"/>
    <col min="5125" max="5125" width="11.28515625" style="178" customWidth="1"/>
    <col min="5126" max="5126" width="13.42578125" style="178" customWidth="1"/>
    <col min="5127" max="5127" width="13.85546875" style="178" customWidth="1"/>
    <col min="5128" max="5128" width="10.5703125" style="178" customWidth="1"/>
    <col min="5129" max="5129" width="11.7109375" style="178" customWidth="1"/>
    <col min="5130" max="5130" width="12.5703125" style="178" customWidth="1"/>
    <col min="5131" max="5131" width="12.28515625" style="178" customWidth="1"/>
    <col min="5132" max="5132" width="12.140625" style="178" bestFit="1" customWidth="1"/>
    <col min="5133" max="5133" width="12.5703125" style="178" customWidth="1"/>
    <col min="5134" max="5134" width="8.5703125" style="178" customWidth="1"/>
    <col min="5135" max="5376" width="9.140625" style="178"/>
    <col min="5377" max="5377" width="38.28515625" style="178" customWidth="1"/>
    <col min="5378" max="5379" width="13.85546875" style="178" customWidth="1"/>
    <col min="5380" max="5380" width="11" style="178" customWidth="1"/>
    <col min="5381" max="5381" width="11.28515625" style="178" customWidth="1"/>
    <col min="5382" max="5382" width="13.42578125" style="178" customWidth="1"/>
    <col min="5383" max="5383" width="13.85546875" style="178" customWidth="1"/>
    <col min="5384" max="5384" width="10.5703125" style="178" customWidth="1"/>
    <col min="5385" max="5385" width="11.7109375" style="178" customWidth="1"/>
    <col min="5386" max="5386" width="12.5703125" style="178" customWidth="1"/>
    <col min="5387" max="5387" width="12.28515625" style="178" customWidth="1"/>
    <col min="5388" max="5388" width="12.140625" style="178" bestFit="1" customWidth="1"/>
    <col min="5389" max="5389" width="12.5703125" style="178" customWidth="1"/>
    <col min="5390" max="5390" width="8.5703125" style="178" customWidth="1"/>
    <col min="5391" max="5632" width="9.140625" style="178"/>
    <col min="5633" max="5633" width="38.28515625" style="178" customWidth="1"/>
    <col min="5634" max="5635" width="13.85546875" style="178" customWidth="1"/>
    <col min="5636" max="5636" width="11" style="178" customWidth="1"/>
    <col min="5637" max="5637" width="11.28515625" style="178" customWidth="1"/>
    <col min="5638" max="5638" width="13.42578125" style="178" customWidth="1"/>
    <col min="5639" max="5639" width="13.85546875" style="178" customWidth="1"/>
    <col min="5640" max="5640" width="10.5703125" style="178" customWidth="1"/>
    <col min="5641" max="5641" width="11.7109375" style="178" customWidth="1"/>
    <col min="5642" max="5642" width="12.5703125" style="178" customWidth="1"/>
    <col min="5643" max="5643" width="12.28515625" style="178" customWidth="1"/>
    <col min="5644" max="5644" width="12.140625" style="178" bestFit="1" customWidth="1"/>
    <col min="5645" max="5645" width="12.5703125" style="178" customWidth="1"/>
    <col min="5646" max="5646" width="8.5703125" style="178" customWidth="1"/>
    <col min="5647" max="5888" width="9.140625" style="178"/>
    <col min="5889" max="5889" width="38.28515625" style="178" customWidth="1"/>
    <col min="5890" max="5891" width="13.85546875" style="178" customWidth="1"/>
    <col min="5892" max="5892" width="11" style="178" customWidth="1"/>
    <col min="5893" max="5893" width="11.28515625" style="178" customWidth="1"/>
    <col min="5894" max="5894" width="13.42578125" style="178" customWidth="1"/>
    <col min="5895" max="5895" width="13.85546875" style="178" customWidth="1"/>
    <col min="5896" max="5896" width="10.5703125" style="178" customWidth="1"/>
    <col min="5897" max="5897" width="11.7109375" style="178" customWidth="1"/>
    <col min="5898" max="5898" width="12.5703125" style="178" customWidth="1"/>
    <col min="5899" max="5899" width="12.28515625" style="178" customWidth="1"/>
    <col min="5900" max="5900" width="12.140625" style="178" bestFit="1" customWidth="1"/>
    <col min="5901" max="5901" width="12.5703125" style="178" customWidth="1"/>
    <col min="5902" max="5902" width="8.5703125" style="178" customWidth="1"/>
    <col min="5903" max="6144" width="9.140625" style="178"/>
    <col min="6145" max="6145" width="38.28515625" style="178" customWidth="1"/>
    <col min="6146" max="6147" width="13.85546875" style="178" customWidth="1"/>
    <col min="6148" max="6148" width="11" style="178" customWidth="1"/>
    <col min="6149" max="6149" width="11.28515625" style="178" customWidth="1"/>
    <col min="6150" max="6150" width="13.42578125" style="178" customWidth="1"/>
    <col min="6151" max="6151" width="13.85546875" style="178" customWidth="1"/>
    <col min="6152" max="6152" width="10.5703125" style="178" customWidth="1"/>
    <col min="6153" max="6153" width="11.7109375" style="178" customWidth="1"/>
    <col min="6154" max="6154" width="12.5703125" style="178" customWidth="1"/>
    <col min="6155" max="6155" width="12.28515625" style="178" customWidth="1"/>
    <col min="6156" max="6156" width="12.140625" style="178" bestFit="1" customWidth="1"/>
    <col min="6157" max="6157" width="12.5703125" style="178" customWidth="1"/>
    <col min="6158" max="6158" width="8.5703125" style="178" customWidth="1"/>
    <col min="6159" max="6400" width="9.140625" style="178"/>
    <col min="6401" max="6401" width="38.28515625" style="178" customWidth="1"/>
    <col min="6402" max="6403" width="13.85546875" style="178" customWidth="1"/>
    <col min="6404" max="6404" width="11" style="178" customWidth="1"/>
    <col min="6405" max="6405" width="11.28515625" style="178" customWidth="1"/>
    <col min="6406" max="6406" width="13.42578125" style="178" customWidth="1"/>
    <col min="6407" max="6407" width="13.85546875" style="178" customWidth="1"/>
    <col min="6408" max="6408" width="10.5703125" style="178" customWidth="1"/>
    <col min="6409" max="6409" width="11.7109375" style="178" customWidth="1"/>
    <col min="6410" max="6410" width="12.5703125" style="178" customWidth="1"/>
    <col min="6411" max="6411" width="12.28515625" style="178" customWidth="1"/>
    <col min="6412" max="6412" width="12.140625" style="178" bestFit="1" customWidth="1"/>
    <col min="6413" max="6413" width="12.5703125" style="178" customWidth="1"/>
    <col min="6414" max="6414" width="8.5703125" style="178" customWidth="1"/>
    <col min="6415" max="6656" width="9.140625" style="178"/>
    <col min="6657" max="6657" width="38.28515625" style="178" customWidth="1"/>
    <col min="6658" max="6659" width="13.85546875" style="178" customWidth="1"/>
    <col min="6660" max="6660" width="11" style="178" customWidth="1"/>
    <col min="6661" max="6661" width="11.28515625" style="178" customWidth="1"/>
    <col min="6662" max="6662" width="13.42578125" style="178" customWidth="1"/>
    <col min="6663" max="6663" width="13.85546875" style="178" customWidth="1"/>
    <col min="6664" max="6664" width="10.5703125" style="178" customWidth="1"/>
    <col min="6665" max="6665" width="11.7109375" style="178" customWidth="1"/>
    <col min="6666" max="6666" width="12.5703125" style="178" customWidth="1"/>
    <col min="6667" max="6667" width="12.28515625" style="178" customWidth="1"/>
    <col min="6668" max="6668" width="12.140625" style="178" bestFit="1" customWidth="1"/>
    <col min="6669" max="6669" width="12.5703125" style="178" customWidth="1"/>
    <col min="6670" max="6670" width="8.5703125" style="178" customWidth="1"/>
    <col min="6671" max="6912" width="9.140625" style="178"/>
    <col min="6913" max="6913" width="38.28515625" style="178" customWidth="1"/>
    <col min="6914" max="6915" width="13.85546875" style="178" customWidth="1"/>
    <col min="6916" max="6916" width="11" style="178" customWidth="1"/>
    <col min="6917" max="6917" width="11.28515625" style="178" customWidth="1"/>
    <col min="6918" max="6918" width="13.42578125" style="178" customWidth="1"/>
    <col min="6919" max="6919" width="13.85546875" style="178" customWidth="1"/>
    <col min="6920" max="6920" width="10.5703125" style="178" customWidth="1"/>
    <col min="6921" max="6921" width="11.7109375" style="178" customWidth="1"/>
    <col min="6922" max="6922" width="12.5703125" style="178" customWidth="1"/>
    <col min="6923" max="6923" width="12.28515625" style="178" customWidth="1"/>
    <col min="6924" max="6924" width="12.140625" style="178" bestFit="1" customWidth="1"/>
    <col min="6925" max="6925" width="12.5703125" style="178" customWidth="1"/>
    <col min="6926" max="6926" width="8.5703125" style="178" customWidth="1"/>
    <col min="6927" max="7168" width="9.140625" style="178"/>
    <col min="7169" max="7169" width="38.28515625" style="178" customWidth="1"/>
    <col min="7170" max="7171" width="13.85546875" style="178" customWidth="1"/>
    <col min="7172" max="7172" width="11" style="178" customWidth="1"/>
    <col min="7173" max="7173" width="11.28515625" style="178" customWidth="1"/>
    <col min="7174" max="7174" width="13.42578125" style="178" customWidth="1"/>
    <col min="7175" max="7175" width="13.85546875" style="178" customWidth="1"/>
    <col min="7176" max="7176" width="10.5703125" style="178" customWidth="1"/>
    <col min="7177" max="7177" width="11.7109375" style="178" customWidth="1"/>
    <col min="7178" max="7178" width="12.5703125" style="178" customWidth="1"/>
    <col min="7179" max="7179" width="12.28515625" style="178" customWidth="1"/>
    <col min="7180" max="7180" width="12.140625" style="178" bestFit="1" customWidth="1"/>
    <col min="7181" max="7181" width="12.5703125" style="178" customWidth="1"/>
    <col min="7182" max="7182" width="8.5703125" style="178" customWidth="1"/>
    <col min="7183" max="7424" width="9.140625" style="178"/>
    <col min="7425" max="7425" width="38.28515625" style="178" customWidth="1"/>
    <col min="7426" max="7427" width="13.85546875" style="178" customWidth="1"/>
    <col min="7428" max="7428" width="11" style="178" customWidth="1"/>
    <col min="7429" max="7429" width="11.28515625" style="178" customWidth="1"/>
    <col min="7430" max="7430" width="13.42578125" style="178" customWidth="1"/>
    <col min="7431" max="7431" width="13.85546875" style="178" customWidth="1"/>
    <col min="7432" max="7432" width="10.5703125" style="178" customWidth="1"/>
    <col min="7433" max="7433" width="11.7109375" style="178" customWidth="1"/>
    <col min="7434" max="7434" width="12.5703125" style="178" customWidth="1"/>
    <col min="7435" max="7435" width="12.28515625" style="178" customWidth="1"/>
    <col min="7436" max="7436" width="12.140625" style="178" bestFit="1" customWidth="1"/>
    <col min="7437" max="7437" width="12.5703125" style="178" customWidth="1"/>
    <col min="7438" max="7438" width="8.5703125" style="178" customWidth="1"/>
    <col min="7439" max="7680" width="9.140625" style="178"/>
    <col min="7681" max="7681" width="38.28515625" style="178" customWidth="1"/>
    <col min="7682" max="7683" width="13.85546875" style="178" customWidth="1"/>
    <col min="7684" max="7684" width="11" style="178" customWidth="1"/>
    <col min="7685" max="7685" width="11.28515625" style="178" customWidth="1"/>
    <col min="7686" max="7686" width="13.42578125" style="178" customWidth="1"/>
    <col min="7687" max="7687" width="13.85546875" style="178" customWidth="1"/>
    <col min="7688" max="7688" width="10.5703125" style="178" customWidth="1"/>
    <col min="7689" max="7689" width="11.7109375" style="178" customWidth="1"/>
    <col min="7690" max="7690" width="12.5703125" style="178" customWidth="1"/>
    <col min="7691" max="7691" width="12.28515625" style="178" customWidth="1"/>
    <col min="7692" max="7692" width="12.140625" style="178" bestFit="1" customWidth="1"/>
    <col min="7693" max="7693" width="12.5703125" style="178" customWidth="1"/>
    <col min="7694" max="7694" width="8.5703125" style="178" customWidth="1"/>
    <col min="7695" max="7936" width="9.140625" style="178"/>
    <col min="7937" max="7937" width="38.28515625" style="178" customWidth="1"/>
    <col min="7938" max="7939" width="13.85546875" style="178" customWidth="1"/>
    <col min="7940" max="7940" width="11" style="178" customWidth="1"/>
    <col min="7941" max="7941" width="11.28515625" style="178" customWidth="1"/>
    <col min="7942" max="7942" width="13.42578125" style="178" customWidth="1"/>
    <col min="7943" max="7943" width="13.85546875" style="178" customWidth="1"/>
    <col min="7944" max="7944" width="10.5703125" style="178" customWidth="1"/>
    <col min="7945" max="7945" width="11.7109375" style="178" customWidth="1"/>
    <col min="7946" max="7946" width="12.5703125" style="178" customWidth="1"/>
    <col min="7947" max="7947" width="12.28515625" style="178" customWidth="1"/>
    <col min="7948" max="7948" width="12.140625" style="178" bestFit="1" customWidth="1"/>
    <col min="7949" max="7949" width="12.5703125" style="178" customWidth="1"/>
    <col min="7950" max="7950" width="8.5703125" style="178" customWidth="1"/>
    <col min="7951" max="8192" width="9.140625" style="178"/>
    <col min="8193" max="8193" width="38.28515625" style="178" customWidth="1"/>
    <col min="8194" max="8195" width="13.85546875" style="178" customWidth="1"/>
    <col min="8196" max="8196" width="11" style="178" customWidth="1"/>
    <col min="8197" max="8197" width="11.28515625" style="178" customWidth="1"/>
    <col min="8198" max="8198" width="13.42578125" style="178" customWidth="1"/>
    <col min="8199" max="8199" width="13.85546875" style="178" customWidth="1"/>
    <col min="8200" max="8200" width="10.5703125" style="178" customWidth="1"/>
    <col min="8201" max="8201" width="11.7109375" style="178" customWidth="1"/>
    <col min="8202" max="8202" width="12.5703125" style="178" customWidth="1"/>
    <col min="8203" max="8203" width="12.28515625" style="178" customWidth="1"/>
    <col min="8204" max="8204" width="12.140625" style="178" bestFit="1" customWidth="1"/>
    <col min="8205" max="8205" width="12.5703125" style="178" customWidth="1"/>
    <col min="8206" max="8206" width="8.5703125" style="178" customWidth="1"/>
    <col min="8207" max="8448" width="9.140625" style="178"/>
    <col min="8449" max="8449" width="38.28515625" style="178" customWidth="1"/>
    <col min="8450" max="8451" width="13.85546875" style="178" customWidth="1"/>
    <col min="8452" max="8452" width="11" style="178" customWidth="1"/>
    <col min="8453" max="8453" width="11.28515625" style="178" customWidth="1"/>
    <col min="8454" max="8454" width="13.42578125" style="178" customWidth="1"/>
    <col min="8455" max="8455" width="13.85546875" style="178" customWidth="1"/>
    <col min="8456" max="8456" width="10.5703125" style="178" customWidth="1"/>
    <col min="8457" max="8457" width="11.7109375" style="178" customWidth="1"/>
    <col min="8458" max="8458" width="12.5703125" style="178" customWidth="1"/>
    <col min="8459" max="8459" width="12.28515625" style="178" customWidth="1"/>
    <col min="8460" max="8460" width="12.140625" style="178" bestFit="1" customWidth="1"/>
    <col min="8461" max="8461" width="12.5703125" style="178" customWidth="1"/>
    <col min="8462" max="8462" width="8.5703125" style="178" customWidth="1"/>
    <col min="8463" max="8704" width="9.140625" style="178"/>
    <col min="8705" max="8705" width="38.28515625" style="178" customWidth="1"/>
    <col min="8706" max="8707" width="13.85546875" style="178" customWidth="1"/>
    <col min="8708" max="8708" width="11" style="178" customWidth="1"/>
    <col min="8709" max="8709" width="11.28515625" style="178" customWidth="1"/>
    <col min="8710" max="8710" width="13.42578125" style="178" customWidth="1"/>
    <col min="8711" max="8711" width="13.85546875" style="178" customWidth="1"/>
    <col min="8712" max="8712" width="10.5703125" style="178" customWidth="1"/>
    <col min="8713" max="8713" width="11.7109375" style="178" customWidth="1"/>
    <col min="8714" max="8714" width="12.5703125" style="178" customWidth="1"/>
    <col min="8715" max="8715" width="12.28515625" style="178" customWidth="1"/>
    <col min="8716" max="8716" width="12.140625" style="178" bestFit="1" customWidth="1"/>
    <col min="8717" max="8717" width="12.5703125" style="178" customWidth="1"/>
    <col min="8718" max="8718" width="8.5703125" style="178" customWidth="1"/>
    <col min="8719" max="8960" width="9.140625" style="178"/>
    <col min="8961" max="8961" width="38.28515625" style="178" customWidth="1"/>
    <col min="8962" max="8963" width="13.85546875" style="178" customWidth="1"/>
    <col min="8964" max="8964" width="11" style="178" customWidth="1"/>
    <col min="8965" max="8965" width="11.28515625" style="178" customWidth="1"/>
    <col min="8966" max="8966" width="13.42578125" style="178" customWidth="1"/>
    <col min="8967" max="8967" width="13.85546875" style="178" customWidth="1"/>
    <col min="8968" max="8968" width="10.5703125" style="178" customWidth="1"/>
    <col min="8969" max="8969" width="11.7109375" style="178" customWidth="1"/>
    <col min="8970" max="8970" width="12.5703125" style="178" customWidth="1"/>
    <col min="8971" max="8971" width="12.28515625" style="178" customWidth="1"/>
    <col min="8972" max="8972" width="12.140625" style="178" bestFit="1" customWidth="1"/>
    <col min="8973" max="8973" width="12.5703125" style="178" customWidth="1"/>
    <col min="8974" max="8974" width="8.5703125" style="178" customWidth="1"/>
    <col min="8975" max="9216" width="9.140625" style="178"/>
    <col min="9217" max="9217" width="38.28515625" style="178" customWidth="1"/>
    <col min="9218" max="9219" width="13.85546875" style="178" customWidth="1"/>
    <col min="9220" max="9220" width="11" style="178" customWidth="1"/>
    <col min="9221" max="9221" width="11.28515625" style="178" customWidth="1"/>
    <col min="9222" max="9222" width="13.42578125" style="178" customWidth="1"/>
    <col min="9223" max="9223" width="13.85546875" style="178" customWidth="1"/>
    <col min="9224" max="9224" width="10.5703125" style="178" customWidth="1"/>
    <col min="9225" max="9225" width="11.7109375" style="178" customWidth="1"/>
    <col min="9226" max="9226" width="12.5703125" style="178" customWidth="1"/>
    <col min="9227" max="9227" width="12.28515625" style="178" customWidth="1"/>
    <col min="9228" max="9228" width="12.140625" style="178" bestFit="1" customWidth="1"/>
    <col min="9229" max="9229" width="12.5703125" style="178" customWidth="1"/>
    <col min="9230" max="9230" width="8.5703125" style="178" customWidth="1"/>
    <col min="9231" max="9472" width="9.140625" style="178"/>
    <col min="9473" max="9473" width="38.28515625" style="178" customWidth="1"/>
    <col min="9474" max="9475" width="13.85546875" style="178" customWidth="1"/>
    <col min="9476" max="9476" width="11" style="178" customWidth="1"/>
    <col min="9477" max="9477" width="11.28515625" style="178" customWidth="1"/>
    <col min="9478" max="9478" width="13.42578125" style="178" customWidth="1"/>
    <col min="9479" max="9479" width="13.85546875" style="178" customWidth="1"/>
    <col min="9480" max="9480" width="10.5703125" style="178" customWidth="1"/>
    <col min="9481" max="9481" width="11.7109375" style="178" customWidth="1"/>
    <col min="9482" max="9482" width="12.5703125" style="178" customWidth="1"/>
    <col min="9483" max="9483" width="12.28515625" style="178" customWidth="1"/>
    <col min="9484" max="9484" width="12.140625" style="178" bestFit="1" customWidth="1"/>
    <col min="9485" max="9485" width="12.5703125" style="178" customWidth="1"/>
    <col min="9486" max="9486" width="8.5703125" style="178" customWidth="1"/>
    <col min="9487" max="9728" width="9.140625" style="178"/>
    <col min="9729" max="9729" width="38.28515625" style="178" customWidth="1"/>
    <col min="9730" max="9731" width="13.85546875" style="178" customWidth="1"/>
    <col min="9732" max="9732" width="11" style="178" customWidth="1"/>
    <col min="9733" max="9733" width="11.28515625" style="178" customWidth="1"/>
    <col min="9734" max="9734" width="13.42578125" style="178" customWidth="1"/>
    <col min="9735" max="9735" width="13.85546875" style="178" customWidth="1"/>
    <col min="9736" max="9736" width="10.5703125" style="178" customWidth="1"/>
    <col min="9737" max="9737" width="11.7109375" style="178" customWidth="1"/>
    <col min="9738" max="9738" width="12.5703125" style="178" customWidth="1"/>
    <col min="9739" max="9739" width="12.28515625" style="178" customWidth="1"/>
    <col min="9740" max="9740" width="12.140625" style="178" bestFit="1" customWidth="1"/>
    <col min="9741" max="9741" width="12.5703125" style="178" customWidth="1"/>
    <col min="9742" max="9742" width="8.5703125" style="178" customWidth="1"/>
    <col min="9743" max="9984" width="9.140625" style="178"/>
    <col min="9985" max="9985" width="38.28515625" style="178" customWidth="1"/>
    <col min="9986" max="9987" width="13.85546875" style="178" customWidth="1"/>
    <col min="9988" max="9988" width="11" style="178" customWidth="1"/>
    <col min="9989" max="9989" width="11.28515625" style="178" customWidth="1"/>
    <col min="9990" max="9990" width="13.42578125" style="178" customWidth="1"/>
    <col min="9991" max="9991" width="13.85546875" style="178" customWidth="1"/>
    <col min="9992" max="9992" width="10.5703125" style="178" customWidth="1"/>
    <col min="9993" max="9993" width="11.7109375" style="178" customWidth="1"/>
    <col min="9994" max="9994" width="12.5703125" style="178" customWidth="1"/>
    <col min="9995" max="9995" width="12.28515625" style="178" customWidth="1"/>
    <col min="9996" max="9996" width="12.140625" style="178" bestFit="1" customWidth="1"/>
    <col min="9997" max="9997" width="12.5703125" style="178" customWidth="1"/>
    <col min="9998" max="9998" width="8.5703125" style="178" customWidth="1"/>
    <col min="9999" max="10240" width="9.140625" style="178"/>
    <col min="10241" max="10241" width="38.28515625" style="178" customWidth="1"/>
    <col min="10242" max="10243" width="13.85546875" style="178" customWidth="1"/>
    <col min="10244" max="10244" width="11" style="178" customWidth="1"/>
    <col min="10245" max="10245" width="11.28515625" style="178" customWidth="1"/>
    <col min="10246" max="10246" width="13.42578125" style="178" customWidth="1"/>
    <col min="10247" max="10247" width="13.85546875" style="178" customWidth="1"/>
    <col min="10248" max="10248" width="10.5703125" style="178" customWidth="1"/>
    <col min="10249" max="10249" width="11.7109375" style="178" customWidth="1"/>
    <col min="10250" max="10250" width="12.5703125" style="178" customWidth="1"/>
    <col min="10251" max="10251" width="12.28515625" style="178" customWidth="1"/>
    <col min="10252" max="10252" width="12.140625" style="178" bestFit="1" customWidth="1"/>
    <col min="10253" max="10253" width="12.5703125" style="178" customWidth="1"/>
    <col min="10254" max="10254" width="8.5703125" style="178" customWidth="1"/>
    <col min="10255" max="10496" width="9.140625" style="178"/>
    <col min="10497" max="10497" width="38.28515625" style="178" customWidth="1"/>
    <col min="10498" max="10499" width="13.85546875" style="178" customWidth="1"/>
    <col min="10500" max="10500" width="11" style="178" customWidth="1"/>
    <col min="10501" max="10501" width="11.28515625" style="178" customWidth="1"/>
    <col min="10502" max="10502" width="13.42578125" style="178" customWidth="1"/>
    <col min="10503" max="10503" width="13.85546875" style="178" customWidth="1"/>
    <col min="10504" max="10504" width="10.5703125" style="178" customWidth="1"/>
    <col min="10505" max="10505" width="11.7109375" style="178" customWidth="1"/>
    <col min="10506" max="10506" width="12.5703125" style="178" customWidth="1"/>
    <col min="10507" max="10507" width="12.28515625" style="178" customWidth="1"/>
    <col min="10508" max="10508" width="12.140625" style="178" bestFit="1" customWidth="1"/>
    <col min="10509" max="10509" width="12.5703125" style="178" customWidth="1"/>
    <col min="10510" max="10510" width="8.5703125" style="178" customWidth="1"/>
    <col min="10511" max="10752" width="9.140625" style="178"/>
    <col min="10753" max="10753" width="38.28515625" style="178" customWidth="1"/>
    <col min="10754" max="10755" width="13.85546875" style="178" customWidth="1"/>
    <col min="10756" max="10756" width="11" style="178" customWidth="1"/>
    <col min="10757" max="10757" width="11.28515625" style="178" customWidth="1"/>
    <col min="10758" max="10758" width="13.42578125" style="178" customWidth="1"/>
    <col min="10759" max="10759" width="13.85546875" style="178" customWidth="1"/>
    <col min="10760" max="10760" width="10.5703125" style="178" customWidth="1"/>
    <col min="10761" max="10761" width="11.7109375" style="178" customWidth="1"/>
    <col min="10762" max="10762" width="12.5703125" style="178" customWidth="1"/>
    <col min="10763" max="10763" width="12.28515625" style="178" customWidth="1"/>
    <col min="10764" max="10764" width="12.140625" style="178" bestFit="1" customWidth="1"/>
    <col min="10765" max="10765" width="12.5703125" style="178" customWidth="1"/>
    <col min="10766" max="10766" width="8.5703125" style="178" customWidth="1"/>
    <col min="10767" max="11008" width="9.140625" style="178"/>
    <col min="11009" max="11009" width="38.28515625" style="178" customWidth="1"/>
    <col min="11010" max="11011" width="13.85546875" style="178" customWidth="1"/>
    <col min="11012" max="11012" width="11" style="178" customWidth="1"/>
    <col min="11013" max="11013" width="11.28515625" style="178" customWidth="1"/>
    <col min="11014" max="11014" width="13.42578125" style="178" customWidth="1"/>
    <col min="11015" max="11015" width="13.85546875" style="178" customWidth="1"/>
    <col min="11016" max="11016" width="10.5703125" style="178" customWidth="1"/>
    <col min="11017" max="11017" width="11.7109375" style="178" customWidth="1"/>
    <col min="11018" max="11018" width="12.5703125" style="178" customWidth="1"/>
    <col min="11019" max="11019" width="12.28515625" style="178" customWidth="1"/>
    <col min="11020" max="11020" width="12.140625" style="178" bestFit="1" customWidth="1"/>
    <col min="11021" max="11021" width="12.5703125" style="178" customWidth="1"/>
    <col min="11022" max="11022" width="8.5703125" style="178" customWidth="1"/>
    <col min="11023" max="11264" width="9.140625" style="178"/>
    <col min="11265" max="11265" width="38.28515625" style="178" customWidth="1"/>
    <col min="11266" max="11267" width="13.85546875" style="178" customWidth="1"/>
    <col min="11268" max="11268" width="11" style="178" customWidth="1"/>
    <col min="11269" max="11269" width="11.28515625" style="178" customWidth="1"/>
    <col min="11270" max="11270" width="13.42578125" style="178" customWidth="1"/>
    <col min="11271" max="11271" width="13.85546875" style="178" customWidth="1"/>
    <col min="11272" max="11272" width="10.5703125" style="178" customWidth="1"/>
    <col min="11273" max="11273" width="11.7109375" style="178" customWidth="1"/>
    <col min="11274" max="11274" width="12.5703125" style="178" customWidth="1"/>
    <col min="11275" max="11275" width="12.28515625" style="178" customWidth="1"/>
    <col min="11276" max="11276" width="12.140625" style="178" bestFit="1" customWidth="1"/>
    <col min="11277" max="11277" width="12.5703125" style="178" customWidth="1"/>
    <col min="11278" max="11278" width="8.5703125" style="178" customWidth="1"/>
    <col min="11279" max="11520" width="9.140625" style="178"/>
    <col min="11521" max="11521" width="38.28515625" style="178" customWidth="1"/>
    <col min="11522" max="11523" width="13.85546875" style="178" customWidth="1"/>
    <col min="11524" max="11524" width="11" style="178" customWidth="1"/>
    <col min="11525" max="11525" width="11.28515625" style="178" customWidth="1"/>
    <col min="11526" max="11526" width="13.42578125" style="178" customWidth="1"/>
    <col min="11527" max="11527" width="13.85546875" style="178" customWidth="1"/>
    <col min="11528" max="11528" width="10.5703125" style="178" customWidth="1"/>
    <col min="11529" max="11529" width="11.7109375" style="178" customWidth="1"/>
    <col min="11530" max="11530" width="12.5703125" style="178" customWidth="1"/>
    <col min="11531" max="11531" width="12.28515625" style="178" customWidth="1"/>
    <col min="11532" max="11532" width="12.140625" style="178" bestFit="1" customWidth="1"/>
    <col min="11533" max="11533" width="12.5703125" style="178" customWidth="1"/>
    <col min="11534" max="11534" width="8.5703125" style="178" customWidth="1"/>
    <col min="11535" max="11776" width="9.140625" style="178"/>
    <col min="11777" max="11777" width="38.28515625" style="178" customWidth="1"/>
    <col min="11778" max="11779" width="13.85546875" style="178" customWidth="1"/>
    <col min="11780" max="11780" width="11" style="178" customWidth="1"/>
    <col min="11781" max="11781" width="11.28515625" style="178" customWidth="1"/>
    <col min="11782" max="11782" width="13.42578125" style="178" customWidth="1"/>
    <col min="11783" max="11783" width="13.85546875" style="178" customWidth="1"/>
    <col min="11784" max="11784" width="10.5703125" style="178" customWidth="1"/>
    <col min="11785" max="11785" width="11.7109375" style="178" customWidth="1"/>
    <col min="11786" max="11786" width="12.5703125" style="178" customWidth="1"/>
    <col min="11787" max="11787" width="12.28515625" style="178" customWidth="1"/>
    <col min="11788" max="11788" width="12.140625" style="178" bestFit="1" customWidth="1"/>
    <col min="11789" max="11789" width="12.5703125" style="178" customWidth="1"/>
    <col min="11790" max="11790" width="8.5703125" style="178" customWidth="1"/>
    <col min="11791" max="12032" width="9.140625" style="178"/>
    <col min="12033" max="12033" width="38.28515625" style="178" customWidth="1"/>
    <col min="12034" max="12035" width="13.85546875" style="178" customWidth="1"/>
    <col min="12036" max="12036" width="11" style="178" customWidth="1"/>
    <col min="12037" max="12037" width="11.28515625" style="178" customWidth="1"/>
    <col min="12038" max="12038" width="13.42578125" style="178" customWidth="1"/>
    <col min="12039" max="12039" width="13.85546875" style="178" customWidth="1"/>
    <col min="12040" max="12040" width="10.5703125" style="178" customWidth="1"/>
    <col min="12041" max="12041" width="11.7109375" style="178" customWidth="1"/>
    <col min="12042" max="12042" width="12.5703125" style="178" customWidth="1"/>
    <col min="12043" max="12043" width="12.28515625" style="178" customWidth="1"/>
    <col min="12044" max="12044" width="12.140625" style="178" bestFit="1" customWidth="1"/>
    <col min="12045" max="12045" width="12.5703125" style="178" customWidth="1"/>
    <col min="12046" max="12046" width="8.5703125" style="178" customWidth="1"/>
    <col min="12047" max="12288" width="9.140625" style="178"/>
    <col min="12289" max="12289" width="38.28515625" style="178" customWidth="1"/>
    <col min="12290" max="12291" width="13.85546875" style="178" customWidth="1"/>
    <col min="12292" max="12292" width="11" style="178" customWidth="1"/>
    <col min="12293" max="12293" width="11.28515625" style="178" customWidth="1"/>
    <col min="12294" max="12294" width="13.42578125" style="178" customWidth="1"/>
    <col min="12295" max="12295" width="13.85546875" style="178" customWidth="1"/>
    <col min="12296" max="12296" width="10.5703125" style="178" customWidth="1"/>
    <col min="12297" max="12297" width="11.7109375" style="178" customWidth="1"/>
    <col min="12298" max="12298" width="12.5703125" style="178" customWidth="1"/>
    <col min="12299" max="12299" width="12.28515625" style="178" customWidth="1"/>
    <col min="12300" max="12300" width="12.140625" style="178" bestFit="1" customWidth="1"/>
    <col min="12301" max="12301" width="12.5703125" style="178" customWidth="1"/>
    <col min="12302" max="12302" width="8.5703125" style="178" customWidth="1"/>
    <col min="12303" max="12544" width="9.140625" style="178"/>
    <col min="12545" max="12545" width="38.28515625" style="178" customWidth="1"/>
    <col min="12546" max="12547" width="13.85546875" style="178" customWidth="1"/>
    <col min="12548" max="12548" width="11" style="178" customWidth="1"/>
    <col min="12549" max="12549" width="11.28515625" style="178" customWidth="1"/>
    <col min="12550" max="12550" width="13.42578125" style="178" customWidth="1"/>
    <col min="12551" max="12551" width="13.85546875" style="178" customWidth="1"/>
    <col min="12552" max="12552" width="10.5703125" style="178" customWidth="1"/>
    <col min="12553" max="12553" width="11.7109375" style="178" customWidth="1"/>
    <col min="12554" max="12554" width="12.5703125" style="178" customWidth="1"/>
    <col min="12555" max="12555" width="12.28515625" style="178" customWidth="1"/>
    <col min="12556" max="12556" width="12.140625" style="178" bestFit="1" customWidth="1"/>
    <col min="12557" max="12557" width="12.5703125" style="178" customWidth="1"/>
    <col min="12558" max="12558" width="8.5703125" style="178" customWidth="1"/>
    <col min="12559" max="12800" width="9.140625" style="178"/>
    <col min="12801" max="12801" width="38.28515625" style="178" customWidth="1"/>
    <col min="12802" max="12803" width="13.85546875" style="178" customWidth="1"/>
    <col min="12804" max="12804" width="11" style="178" customWidth="1"/>
    <col min="12805" max="12805" width="11.28515625" style="178" customWidth="1"/>
    <col min="12806" max="12806" width="13.42578125" style="178" customWidth="1"/>
    <col min="12807" max="12807" width="13.85546875" style="178" customWidth="1"/>
    <col min="12808" max="12808" width="10.5703125" style="178" customWidth="1"/>
    <col min="12809" max="12809" width="11.7109375" style="178" customWidth="1"/>
    <col min="12810" max="12810" width="12.5703125" style="178" customWidth="1"/>
    <col min="12811" max="12811" width="12.28515625" style="178" customWidth="1"/>
    <col min="12812" max="12812" width="12.140625" style="178" bestFit="1" customWidth="1"/>
    <col min="12813" max="12813" width="12.5703125" style="178" customWidth="1"/>
    <col min="12814" max="12814" width="8.5703125" style="178" customWidth="1"/>
    <col min="12815" max="13056" width="9.140625" style="178"/>
    <col min="13057" max="13057" width="38.28515625" style="178" customWidth="1"/>
    <col min="13058" max="13059" width="13.85546875" style="178" customWidth="1"/>
    <col min="13060" max="13060" width="11" style="178" customWidth="1"/>
    <col min="13061" max="13061" width="11.28515625" style="178" customWidth="1"/>
    <col min="13062" max="13062" width="13.42578125" style="178" customWidth="1"/>
    <col min="13063" max="13063" width="13.85546875" style="178" customWidth="1"/>
    <col min="13064" max="13064" width="10.5703125" style="178" customWidth="1"/>
    <col min="13065" max="13065" width="11.7109375" style="178" customWidth="1"/>
    <col min="13066" max="13066" width="12.5703125" style="178" customWidth="1"/>
    <col min="13067" max="13067" width="12.28515625" style="178" customWidth="1"/>
    <col min="13068" max="13068" width="12.140625" style="178" bestFit="1" customWidth="1"/>
    <col min="13069" max="13069" width="12.5703125" style="178" customWidth="1"/>
    <col min="13070" max="13070" width="8.5703125" style="178" customWidth="1"/>
    <col min="13071" max="13312" width="9.140625" style="178"/>
    <col min="13313" max="13313" width="38.28515625" style="178" customWidth="1"/>
    <col min="13314" max="13315" width="13.85546875" style="178" customWidth="1"/>
    <col min="13316" max="13316" width="11" style="178" customWidth="1"/>
    <col min="13317" max="13317" width="11.28515625" style="178" customWidth="1"/>
    <col min="13318" max="13318" width="13.42578125" style="178" customWidth="1"/>
    <col min="13319" max="13319" width="13.85546875" style="178" customWidth="1"/>
    <col min="13320" max="13320" width="10.5703125" style="178" customWidth="1"/>
    <col min="13321" max="13321" width="11.7109375" style="178" customWidth="1"/>
    <col min="13322" max="13322" width="12.5703125" style="178" customWidth="1"/>
    <col min="13323" max="13323" width="12.28515625" style="178" customWidth="1"/>
    <col min="13324" max="13324" width="12.140625" style="178" bestFit="1" customWidth="1"/>
    <col min="13325" max="13325" width="12.5703125" style="178" customWidth="1"/>
    <col min="13326" max="13326" width="8.5703125" style="178" customWidth="1"/>
    <col min="13327" max="13568" width="9.140625" style="178"/>
    <col min="13569" max="13569" width="38.28515625" style="178" customWidth="1"/>
    <col min="13570" max="13571" width="13.85546875" style="178" customWidth="1"/>
    <col min="13572" max="13572" width="11" style="178" customWidth="1"/>
    <col min="13573" max="13573" width="11.28515625" style="178" customWidth="1"/>
    <col min="13574" max="13574" width="13.42578125" style="178" customWidth="1"/>
    <col min="13575" max="13575" width="13.85546875" style="178" customWidth="1"/>
    <col min="13576" max="13576" width="10.5703125" style="178" customWidth="1"/>
    <col min="13577" max="13577" width="11.7109375" style="178" customWidth="1"/>
    <col min="13578" max="13578" width="12.5703125" style="178" customWidth="1"/>
    <col min="13579" max="13579" width="12.28515625" style="178" customWidth="1"/>
    <col min="13580" max="13580" width="12.140625" style="178" bestFit="1" customWidth="1"/>
    <col min="13581" max="13581" width="12.5703125" style="178" customWidth="1"/>
    <col min="13582" max="13582" width="8.5703125" style="178" customWidth="1"/>
    <col min="13583" max="13824" width="9.140625" style="178"/>
    <col min="13825" max="13825" width="38.28515625" style="178" customWidth="1"/>
    <col min="13826" max="13827" width="13.85546875" style="178" customWidth="1"/>
    <col min="13828" max="13828" width="11" style="178" customWidth="1"/>
    <col min="13829" max="13829" width="11.28515625" style="178" customWidth="1"/>
    <col min="13830" max="13830" width="13.42578125" style="178" customWidth="1"/>
    <col min="13831" max="13831" width="13.85546875" style="178" customWidth="1"/>
    <col min="13832" max="13832" width="10.5703125" style="178" customWidth="1"/>
    <col min="13833" max="13833" width="11.7109375" style="178" customWidth="1"/>
    <col min="13834" max="13834" width="12.5703125" style="178" customWidth="1"/>
    <col min="13835" max="13835" width="12.28515625" style="178" customWidth="1"/>
    <col min="13836" max="13836" width="12.140625" style="178" bestFit="1" customWidth="1"/>
    <col min="13837" max="13837" width="12.5703125" style="178" customWidth="1"/>
    <col min="13838" max="13838" width="8.5703125" style="178" customWidth="1"/>
    <col min="13839" max="14080" width="9.140625" style="178"/>
    <col min="14081" max="14081" width="38.28515625" style="178" customWidth="1"/>
    <col min="14082" max="14083" width="13.85546875" style="178" customWidth="1"/>
    <col min="14084" max="14084" width="11" style="178" customWidth="1"/>
    <col min="14085" max="14085" width="11.28515625" style="178" customWidth="1"/>
    <col min="14086" max="14086" width="13.42578125" style="178" customWidth="1"/>
    <col min="14087" max="14087" width="13.85546875" style="178" customWidth="1"/>
    <col min="14088" max="14088" width="10.5703125" style="178" customWidth="1"/>
    <col min="14089" max="14089" width="11.7109375" style="178" customWidth="1"/>
    <col min="14090" max="14090" width="12.5703125" style="178" customWidth="1"/>
    <col min="14091" max="14091" width="12.28515625" style="178" customWidth="1"/>
    <col min="14092" max="14092" width="12.140625" style="178" bestFit="1" customWidth="1"/>
    <col min="14093" max="14093" width="12.5703125" style="178" customWidth="1"/>
    <col min="14094" max="14094" width="8.5703125" style="178" customWidth="1"/>
    <col min="14095" max="14336" width="9.140625" style="178"/>
    <col min="14337" max="14337" width="38.28515625" style="178" customWidth="1"/>
    <col min="14338" max="14339" width="13.85546875" style="178" customWidth="1"/>
    <col min="14340" max="14340" width="11" style="178" customWidth="1"/>
    <col min="14341" max="14341" width="11.28515625" style="178" customWidth="1"/>
    <col min="14342" max="14342" width="13.42578125" style="178" customWidth="1"/>
    <col min="14343" max="14343" width="13.85546875" style="178" customWidth="1"/>
    <col min="14344" max="14344" width="10.5703125" style="178" customWidth="1"/>
    <col min="14345" max="14345" width="11.7109375" style="178" customWidth="1"/>
    <col min="14346" max="14346" width="12.5703125" style="178" customWidth="1"/>
    <col min="14347" max="14347" width="12.28515625" style="178" customWidth="1"/>
    <col min="14348" max="14348" width="12.140625" style="178" bestFit="1" customWidth="1"/>
    <col min="14349" max="14349" width="12.5703125" style="178" customWidth="1"/>
    <col min="14350" max="14350" width="8.5703125" style="178" customWidth="1"/>
    <col min="14351" max="14592" width="9.140625" style="178"/>
    <col min="14593" max="14593" width="38.28515625" style="178" customWidth="1"/>
    <col min="14594" max="14595" width="13.85546875" style="178" customWidth="1"/>
    <col min="14596" max="14596" width="11" style="178" customWidth="1"/>
    <col min="14597" max="14597" width="11.28515625" style="178" customWidth="1"/>
    <col min="14598" max="14598" width="13.42578125" style="178" customWidth="1"/>
    <col min="14599" max="14599" width="13.85546875" style="178" customWidth="1"/>
    <col min="14600" max="14600" width="10.5703125" style="178" customWidth="1"/>
    <col min="14601" max="14601" width="11.7109375" style="178" customWidth="1"/>
    <col min="14602" max="14602" width="12.5703125" style="178" customWidth="1"/>
    <col min="14603" max="14603" width="12.28515625" style="178" customWidth="1"/>
    <col min="14604" max="14604" width="12.140625" style="178" bestFit="1" customWidth="1"/>
    <col min="14605" max="14605" width="12.5703125" style="178" customWidth="1"/>
    <col min="14606" max="14606" width="8.5703125" style="178" customWidth="1"/>
    <col min="14607" max="14848" width="9.140625" style="178"/>
    <col min="14849" max="14849" width="38.28515625" style="178" customWidth="1"/>
    <col min="14850" max="14851" width="13.85546875" style="178" customWidth="1"/>
    <col min="14852" max="14852" width="11" style="178" customWidth="1"/>
    <col min="14853" max="14853" width="11.28515625" style="178" customWidth="1"/>
    <col min="14854" max="14854" width="13.42578125" style="178" customWidth="1"/>
    <col min="14855" max="14855" width="13.85546875" style="178" customWidth="1"/>
    <col min="14856" max="14856" width="10.5703125" style="178" customWidth="1"/>
    <col min="14857" max="14857" width="11.7109375" style="178" customWidth="1"/>
    <col min="14858" max="14858" width="12.5703125" style="178" customWidth="1"/>
    <col min="14859" max="14859" width="12.28515625" style="178" customWidth="1"/>
    <col min="14860" max="14860" width="12.140625" style="178" bestFit="1" customWidth="1"/>
    <col min="14861" max="14861" width="12.5703125" style="178" customWidth="1"/>
    <col min="14862" max="14862" width="8.5703125" style="178" customWidth="1"/>
    <col min="14863" max="15104" width="9.140625" style="178"/>
    <col min="15105" max="15105" width="38.28515625" style="178" customWidth="1"/>
    <col min="15106" max="15107" width="13.85546875" style="178" customWidth="1"/>
    <col min="15108" max="15108" width="11" style="178" customWidth="1"/>
    <col min="15109" max="15109" width="11.28515625" style="178" customWidth="1"/>
    <col min="15110" max="15110" width="13.42578125" style="178" customWidth="1"/>
    <col min="15111" max="15111" width="13.85546875" style="178" customWidth="1"/>
    <col min="15112" max="15112" width="10.5703125" style="178" customWidth="1"/>
    <col min="15113" max="15113" width="11.7109375" style="178" customWidth="1"/>
    <col min="15114" max="15114" width="12.5703125" style="178" customWidth="1"/>
    <col min="15115" max="15115" width="12.28515625" style="178" customWidth="1"/>
    <col min="15116" max="15116" width="12.140625" style="178" bestFit="1" customWidth="1"/>
    <col min="15117" max="15117" width="12.5703125" style="178" customWidth="1"/>
    <col min="15118" max="15118" width="8.5703125" style="178" customWidth="1"/>
    <col min="15119" max="15360" width="9.140625" style="178"/>
    <col min="15361" max="15361" width="38.28515625" style="178" customWidth="1"/>
    <col min="15362" max="15363" width="13.85546875" style="178" customWidth="1"/>
    <col min="15364" max="15364" width="11" style="178" customWidth="1"/>
    <col min="15365" max="15365" width="11.28515625" style="178" customWidth="1"/>
    <col min="15366" max="15366" width="13.42578125" style="178" customWidth="1"/>
    <col min="15367" max="15367" width="13.85546875" style="178" customWidth="1"/>
    <col min="15368" max="15368" width="10.5703125" style="178" customWidth="1"/>
    <col min="15369" max="15369" width="11.7109375" style="178" customWidth="1"/>
    <col min="15370" max="15370" width="12.5703125" style="178" customWidth="1"/>
    <col min="15371" max="15371" width="12.28515625" style="178" customWidth="1"/>
    <col min="15372" max="15372" width="12.140625" style="178" bestFit="1" customWidth="1"/>
    <col min="15373" max="15373" width="12.5703125" style="178" customWidth="1"/>
    <col min="15374" max="15374" width="8.5703125" style="178" customWidth="1"/>
    <col min="15375" max="15616" width="9.140625" style="178"/>
    <col min="15617" max="15617" width="38.28515625" style="178" customWidth="1"/>
    <col min="15618" max="15619" width="13.85546875" style="178" customWidth="1"/>
    <col min="15620" max="15620" width="11" style="178" customWidth="1"/>
    <col min="15621" max="15621" width="11.28515625" style="178" customWidth="1"/>
    <col min="15622" max="15622" width="13.42578125" style="178" customWidth="1"/>
    <col min="15623" max="15623" width="13.85546875" style="178" customWidth="1"/>
    <col min="15624" max="15624" width="10.5703125" style="178" customWidth="1"/>
    <col min="15625" max="15625" width="11.7109375" style="178" customWidth="1"/>
    <col min="15626" max="15626" width="12.5703125" style="178" customWidth="1"/>
    <col min="15627" max="15627" width="12.28515625" style="178" customWidth="1"/>
    <col min="15628" max="15628" width="12.140625" style="178" bestFit="1" customWidth="1"/>
    <col min="15629" max="15629" width="12.5703125" style="178" customWidth="1"/>
    <col min="15630" max="15630" width="8.5703125" style="178" customWidth="1"/>
    <col min="15631" max="15872" width="9.140625" style="178"/>
    <col min="15873" max="15873" width="38.28515625" style="178" customWidth="1"/>
    <col min="15874" max="15875" width="13.85546875" style="178" customWidth="1"/>
    <col min="15876" max="15876" width="11" style="178" customWidth="1"/>
    <col min="15877" max="15877" width="11.28515625" style="178" customWidth="1"/>
    <col min="15878" max="15878" width="13.42578125" style="178" customWidth="1"/>
    <col min="15879" max="15879" width="13.85546875" style="178" customWidth="1"/>
    <col min="15880" max="15880" width="10.5703125" style="178" customWidth="1"/>
    <col min="15881" max="15881" width="11.7109375" style="178" customWidth="1"/>
    <col min="15882" max="15882" width="12.5703125" style="178" customWidth="1"/>
    <col min="15883" max="15883" width="12.28515625" style="178" customWidth="1"/>
    <col min="15884" max="15884" width="12.140625" style="178" bestFit="1" customWidth="1"/>
    <col min="15885" max="15885" width="12.5703125" style="178" customWidth="1"/>
    <col min="15886" max="15886" width="8.5703125" style="178" customWidth="1"/>
    <col min="15887" max="16128" width="9.140625" style="178"/>
    <col min="16129" max="16129" width="38.28515625" style="178" customWidth="1"/>
    <col min="16130" max="16131" width="13.85546875" style="178" customWidth="1"/>
    <col min="16132" max="16132" width="11" style="178" customWidth="1"/>
    <col min="16133" max="16133" width="11.28515625" style="178" customWidth="1"/>
    <col min="16134" max="16134" width="13.42578125" style="178" customWidth="1"/>
    <col min="16135" max="16135" width="13.85546875" style="178" customWidth="1"/>
    <col min="16136" max="16136" width="10.5703125" style="178" customWidth="1"/>
    <col min="16137" max="16137" width="11.7109375" style="178" customWidth="1"/>
    <col min="16138" max="16138" width="12.5703125" style="178" customWidth="1"/>
    <col min="16139" max="16139" width="12.28515625" style="178" customWidth="1"/>
    <col min="16140" max="16140" width="12.140625" style="178" bestFit="1" customWidth="1"/>
    <col min="16141" max="16141" width="12.5703125" style="178" customWidth="1"/>
    <col min="16142" max="16142" width="8.5703125" style="178" customWidth="1"/>
    <col min="16143" max="16384" width="9.140625" style="178"/>
  </cols>
  <sheetData>
    <row r="1" spans="1:13" ht="1.5" hidden="1" customHeight="1"/>
    <row r="2" spans="1:13" ht="15.75" customHeight="1">
      <c r="A2" s="305" t="s">
        <v>252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ht="16.5" customHeight="1">
      <c r="A3" s="305" t="s">
        <v>253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spans="1:13" ht="1.5" hidden="1" customHeight="1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3" ht="14.25" customHeight="1">
      <c r="A5" s="306" t="s">
        <v>254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3" s="179" customFormat="1" ht="14.25" customHeight="1">
      <c r="A6" s="307" t="s">
        <v>255</v>
      </c>
      <c r="B6" s="310" t="s">
        <v>256</v>
      </c>
      <c r="C6" s="311"/>
      <c r="D6" s="311"/>
      <c r="E6" s="312"/>
      <c r="F6" s="310" t="s">
        <v>257</v>
      </c>
      <c r="G6" s="311"/>
      <c r="H6" s="311"/>
      <c r="I6" s="312"/>
      <c r="J6" s="310" t="s">
        <v>258</v>
      </c>
      <c r="K6" s="311"/>
      <c r="L6" s="311"/>
      <c r="M6" s="312"/>
    </row>
    <row r="7" spans="1:13" s="179" customFormat="1" ht="12.75" customHeight="1">
      <c r="A7" s="308"/>
      <c r="B7" s="313" t="s">
        <v>259</v>
      </c>
      <c r="C7" s="180" t="s">
        <v>260</v>
      </c>
      <c r="D7" s="181" t="s">
        <v>261</v>
      </c>
      <c r="E7" s="182" t="s">
        <v>262</v>
      </c>
      <c r="F7" s="313" t="s">
        <v>259</v>
      </c>
      <c r="G7" s="180" t="s">
        <v>260</v>
      </c>
      <c r="H7" s="181" t="s">
        <v>261</v>
      </c>
      <c r="I7" s="182" t="s">
        <v>262</v>
      </c>
      <c r="J7" s="313" t="s">
        <v>259</v>
      </c>
      <c r="K7" s="180" t="s">
        <v>260</v>
      </c>
      <c r="L7" s="183" t="s">
        <v>261</v>
      </c>
      <c r="M7" s="182" t="s">
        <v>262</v>
      </c>
    </row>
    <row r="8" spans="1:13" s="179" customFormat="1" ht="13.5" customHeight="1">
      <c r="A8" s="308"/>
      <c r="B8" s="314"/>
      <c r="C8" s="302" t="s">
        <v>263</v>
      </c>
      <c r="D8" s="184" t="s">
        <v>264</v>
      </c>
      <c r="E8" s="185" t="s">
        <v>265</v>
      </c>
      <c r="F8" s="314"/>
      <c r="G8" s="302" t="s">
        <v>263</v>
      </c>
      <c r="H8" s="184" t="s">
        <v>264</v>
      </c>
      <c r="I8" s="185" t="s">
        <v>265</v>
      </c>
      <c r="J8" s="314"/>
      <c r="K8" s="302" t="s">
        <v>263</v>
      </c>
      <c r="L8" s="186" t="s">
        <v>264</v>
      </c>
      <c r="M8" s="185" t="s">
        <v>265</v>
      </c>
    </row>
    <row r="9" spans="1:13" s="179" customFormat="1" ht="13.5" customHeight="1">
      <c r="A9" s="309"/>
      <c r="B9" s="315"/>
      <c r="C9" s="303"/>
      <c r="D9" s="184" t="s">
        <v>266</v>
      </c>
      <c r="E9" s="187" t="s">
        <v>267</v>
      </c>
      <c r="F9" s="315"/>
      <c r="G9" s="303"/>
      <c r="H9" s="184" t="s">
        <v>266</v>
      </c>
      <c r="I9" s="187" t="s">
        <v>267</v>
      </c>
      <c r="J9" s="315"/>
      <c r="K9" s="303"/>
      <c r="L9" s="188" t="s">
        <v>266</v>
      </c>
      <c r="M9" s="187" t="s">
        <v>267</v>
      </c>
    </row>
    <row r="10" spans="1:13" s="193" customFormat="1" ht="11.25" customHeight="1">
      <c r="A10" s="189">
        <v>1</v>
      </c>
      <c r="B10" s="190">
        <v>2</v>
      </c>
      <c r="C10" s="191">
        <v>3</v>
      </c>
      <c r="D10" s="191">
        <v>4</v>
      </c>
      <c r="E10" s="191">
        <v>5</v>
      </c>
      <c r="F10" s="192">
        <v>6</v>
      </c>
      <c r="G10" s="192">
        <v>7</v>
      </c>
      <c r="H10" s="192">
        <v>8</v>
      </c>
      <c r="I10" s="192">
        <v>9</v>
      </c>
      <c r="J10" s="192">
        <v>10</v>
      </c>
      <c r="K10" s="192">
        <v>11</v>
      </c>
      <c r="L10" s="192">
        <v>12</v>
      </c>
      <c r="M10" s="192">
        <v>13</v>
      </c>
    </row>
    <row r="11" spans="1:13" s="193" customFormat="1" ht="19.5" customHeight="1">
      <c r="A11" s="194" t="s">
        <v>268</v>
      </c>
      <c r="B11" s="195">
        <f>B14+B16+B17+B22+B25+B26</f>
        <v>526621.60000000009</v>
      </c>
      <c r="C11" s="195">
        <f>C14+C16+C17+C22+C25+C26</f>
        <v>258048.69999999998</v>
      </c>
      <c r="D11" s="196">
        <f>C11/B11*100</f>
        <v>49.000781585867337</v>
      </c>
      <c r="E11" s="196">
        <f>C11/C13*100</f>
        <v>86.303451218990119</v>
      </c>
      <c r="F11" s="195">
        <f>F14+F16+F17+F22+F25+F26</f>
        <v>349427.4</v>
      </c>
      <c r="G11" s="195">
        <f>G14+G16+G17+G22+G25+G26</f>
        <v>171108.40000000002</v>
      </c>
      <c r="H11" s="196">
        <f>G11/F11*100</f>
        <v>48.968226303947546</v>
      </c>
      <c r="I11" s="196">
        <f>G11/G13*100</f>
        <v>84.038770864387942</v>
      </c>
      <c r="J11" s="195">
        <f>J14+J16+J17+J22+J25+J26</f>
        <v>177194.19999999998</v>
      </c>
      <c r="K11" s="195">
        <f>K14+K16+K17+K22+K25+K26</f>
        <v>86940.3</v>
      </c>
      <c r="L11" s="196">
        <f t="shared" ref="L11:L18" si="0">K11/J11*100</f>
        <v>49.064980682211953</v>
      </c>
      <c r="M11" s="196">
        <f>K11/K13*100</f>
        <v>91.137070981633229</v>
      </c>
    </row>
    <row r="12" spans="1:13" s="193" customFormat="1" ht="20.25" customHeight="1">
      <c r="A12" s="194" t="s">
        <v>269</v>
      </c>
      <c r="B12" s="195">
        <f>B27+B28+B34+B37+B41+B42+B45</f>
        <v>81101.800000000017</v>
      </c>
      <c r="C12" s="195">
        <f>C27+C28+C34+C37+C41+C42+C45</f>
        <v>40952.899999999994</v>
      </c>
      <c r="D12" s="196">
        <f>C12/B12*100</f>
        <v>50.49567333893944</v>
      </c>
      <c r="E12" s="196">
        <f>C12/C13*100</f>
        <v>13.696548781009865</v>
      </c>
      <c r="F12" s="195">
        <f>F27+F28+F34+F37+F42+F45</f>
        <v>67987.300000000017</v>
      </c>
      <c r="G12" s="195">
        <f>G27+G28+G34+G37+G42+G45</f>
        <v>32498.100000000006</v>
      </c>
      <c r="H12" s="196">
        <f>G12/F12*100</f>
        <v>47.800250929217661</v>
      </c>
      <c r="I12" s="196">
        <f>G12/G13*100</f>
        <v>15.961229135612079</v>
      </c>
      <c r="J12" s="195">
        <f>J27+J28+J34+J37+J42+J45</f>
        <v>13114.5</v>
      </c>
      <c r="K12" s="195">
        <f>K27+K28+K34+K37+K42+K45</f>
        <v>8454.7999999999993</v>
      </c>
      <c r="L12" s="196">
        <f t="shared" si="0"/>
        <v>64.469099088794835</v>
      </c>
      <c r="M12" s="196">
        <f>K12/K13*100</f>
        <v>8.8629290183667706</v>
      </c>
    </row>
    <row r="13" spans="1:13" s="200" customFormat="1" ht="21.75" customHeight="1">
      <c r="A13" s="197" t="s">
        <v>270</v>
      </c>
      <c r="B13" s="198">
        <f>B14+B16+B17+B22+B25+B26+B27+B28+B34+B37+B41+B42+B43+B44+B45+B46+B47</f>
        <v>607723.40000000014</v>
      </c>
      <c r="C13" s="198">
        <f>C14+C16+C17+C22+C25+C26+C27+C28+C34+C37+C41+C42+C43+C44+C45+C46+C47</f>
        <v>299001.60000000003</v>
      </c>
      <c r="D13" s="198">
        <f t="shared" ref="D13:D81" si="1">C13/B13*100</f>
        <v>49.200277626301698</v>
      </c>
      <c r="E13" s="198">
        <f>C13/C92*100</f>
        <v>32.893056444952883</v>
      </c>
      <c r="F13" s="198">
        <f>F14+F17+F22+F25+F26+F27+F28+F34+F37+F41+F42+F43+F44+F45+F46+F47</f>
        <v>417414.7</v>
      </c>
      <c r="G13" s="198">
        <f>G14+G17+G22+G25+G26+G27+G28+G34+G37+G41+G42+G43+G44+G45+G46+G47</f>
        <v>203606.5</v>
      </c>
      <c r="H13" s="198">
        <f t="shared" ref="H13:H21" si="2">G13/F13*100</f>
        <v>48.777989850381402</v>
      </c>
      <c r="I13" s="198">
        <f>G13/G92*100</f>
        <v>26.361452397151858</v>
      </c>
      <c r="J13" s="198">
        <f>J14+J16+J17+J22+J25+J26+J27+J28+J34+J37+J41+J42+J43+J44+J45+J47</f>
        <v>190308.69999999998</v>
      </c>
      <c r="K13" s="198">
        <f>K14+K16+K17+K22+K25+K26+K27+K28+K34+K37+K41+K42+K43+K44+K45+K47</f>
        <v>95395.1</v>
      </c>
      <c r="L13" s="198">
        <f t="shared" si="0"/>
        <v>50.126504988999457</v>
      </c>
      <c r="M13" s="199">
        <f>K13/K92*100</f>
        <v>61.552929850574856</v>
      </c>
    </row>
    <row r="14" spans="1:13" ht="18.75" customHeight="1">
      <c r="A14" s="201" t="s">
        <v>271</v>
      </c>
      <c r="B14" s="202">
        <f t="shared" ref="B14:C34" si="3">F14+J14</f>
        <v>385061.9</v>
      </c>
      <c r="C14" s="202">
        <f t="shared" si="3"/>
        <v>189663.5</v>
      </c>
      <c r="D14" s="202">
        <f t="shared" si="1"/>
        <v>49.255327520068846</v>
      </c>
      <c r="E14" s="202">
        <f>C14/C13*100</f>
        <v>63.43226925875981</v>
      </c>
      <c r="F14" s="202">
        <f>SUM(F15:F15)</f>
        <v>293015</v>
      </c>
      <c r="G14" s="202">
        <f>SUM(G15:G15)</f>
        <v>143684.5</v>
      </c>
      <c r="H14" s="202">
        <f t="shared" si="2"/>
        <v>49.036568093783593</v>
      </c>
      <c r="I14" s="202">
        <f>G14/G13*100</f>
        <v>70.569701851365252</v>
      </c>
      <c r="J14" s="202">
        <f>SUM(J15:J15)</f>
        <v>92046.9</v>
      </c>
      <c r="K14" s="202">
        <f>SUM(K15:K15)</f>
        <v>45979</v>
      </c>
      <c r="L14" s="202">
        <f t="shared" si="0"/>
        <v>49.951709400316581</v>
      </c>
      <c r="M14" s="202">
        <f>K14/K13*100</f>
        <v>48.198492375394544</v>
      </c>
    </row>
    <row r="15" spans="1:13" ht="20.25" customHeight="1">
      <c r="A15" s="203" t="s">
        <v>272</v>
      </c>
      <c r="B15" s="204">
        <f t="shared" si="3"/>
        <v>385061.9</v>
      </c>
      <c r="C15" s="204">
        <f t="shared" si="3"/>
        <v>189663.5</v>
      </c>
      <c r="D15" s="204">
        <f t="shared" si="1"/>
        <v>49.255327520068846</v>
      </c>
      <c r="E15" s="204">
        <f>C15/C13*100</f>
        <v>63.43226925875981</v>
      </c>
      <c r="F15" s="204">
        <v>293015</v>
      </c>
      <c r="G15" s="205">
        <v>143684.5</v>
      </c>
      <c r="H15" s="205">
        <f t="shared" si="2"/>
        <v>49.036568093783593</v>
      </c>
      <c r="I15" s="204">
        <f>G15/G13*100</f>
        <v>70.569701851365252</v>
      </c>
      <c r="J15" s="205">
        <v>92046.9</v>
      </c>
      <c r="K15" s="204">
        <v>45979</v>
      </c>
      <c r="L15" s="205">
        <f t="shared" si="0"/>
        <v>49.951709400316581</v>
      </c>
      <c r="M15" s="204">
        <f>K15/K13*100</f>
        <v>48.198492375394544</v>
      </c>
    </row>
    <row r="16" spans="1:13" ht="20.25" customHeight="1">
      <c r="A16" s="206" t="s">
        <v>273</v>
      </c>
      <c r="B16" s="202">
        <f t="shared" si="3"/>
        <v>34229.800000000003</v>
      </c>
      <c r="C16" s="202">
        <f t="shared" si="3"/>
        <v>19551.3</v>
      </c>
      <c r="D16" s="207">
        <f t="shared" si="1"/>
        <v>57.117774570695701</v>
      </c>
      <c r="E16" s="207">
        <f>C16/C13*100</f>
        <v>6.5388613305079293</v>
      </c>
      <c r="F16" s="208"/>
      <c r="G16" s="208"/>
      <c r="H16" s="208"/>
      <c r="I16" s="208"/>
      <c r="J16" s="207">
        <v>34229.800000000003</v>
      </c>
      <c r="K16" s="207">
        <v>19551.3</v>
      </c>
      <c r="L16" s="207">
        <f t="shared" si="0"/>
        <v>57.117774570695701</v>
      </c>
      <c r="M16" s="207">
        <f>K16/K13*100</f>
        <v>20.495077839427807</v>
      </c>
    </row>
    <row r="17" spans="1:13" ht="18.75" customHeight="1">
      <c r="A17" s="201" t="s">
        <v>274</v>
      </c>
      <c r="B17" s="202">
        <f t="shared" si="3"/>
        <v>45866.9</v>
      </c>
      <c r="C17" s="202">
        <f t="shared" si="3"/>
        <v>23965.600000000002</v>
      </c>
      <c r="D17" s="202">
        <f t="shared" si="1"/>
        <v>52.250315587057337</v>
      </c>
      <c r="E17" s="202">
        <f>C17/C13*100</f>
        <v>8.0152079453755416</v>
      </c>
      <c r="F17" s="202">
        <f>SUM(F18:F21)</f>
        <v>43417.700000000004</v>
      </c>
      <c r="G17" s="202">
        <f>SUM(G18:G21)</f>
        <v>21767.7</v>
      </c>
      <c r="H17" s="202">
        <f t="shared" si="2"/>
        <v>50.135543798957563</v>
      </c>
      <c r="I17" s="202">
        <f>G17/G13*100</f>
        <v>10.691063399252972</v>
      </c>
      <c r="J17" s="209">
        <f>SUM(J18:J20)</f>
        <v>2449.1999999999998</v>
      </c>
      <c r="K17" s="210">
        <f>SUM(K18:K20)</f>
        <v>2197.9</v>
      </c>
      <c r="L17" s="210">
        <f t="shared" si="0"/>
        <v>89.739506777723349</v>
      </c>
      <c r="M17" s="210">
        <f>K17/K13*100</f>
        <v>2.3039967461641111</v>
      </c>
    </row>
    <row r="18" spans="1:13" ht="17.25" customHeight="1">
      <c r="A18" s="203" t="s">
        <v>275</v>
      </c>
      <c r="B18" s="204">
        <f>F18+J18</f>
        <v>4647</v>
      </c>
      <c r="C18" s="211">
        <f t="shared" si="3"/>
        <v>4395.8</v>
      </c>
      <c r="D18" s="211">
        <f t="shared" si="1"/>
        <v>94.594361953948791</v>
      </c>
      <c r="E18" s="211">
        <f>C18/C13*100</f>
        <v>1.470159357006785</v>
      </c>
      <c r="F18" s="204">
        <v>2197.8000000000002</v>
      </c>
      <c r="G18" s="212">
        <v>2197.9</v>
      </c>
      <c r="H18" s="213">
        <f t="shared" si="2"/>
        <v>100.00455000455</v>
      </c>
      <c r="I18" s="211">
        <f>G18/G13*100</f>
        <v>1.0794842011428909</v>
      </c>
      <c r="J18" s="214">
        <v>2449.1999999999998</v>
      </c>
      <c r="K18" s="215">
        <v>2197.9</v>
      </c>
      <c r="L18" s="216">
        <f t="shared" si="0"/>
        <v>89.739506777723349</v>
      </c>
      <c r="M18" s="211">
        <f>K18/K13*100</f>
        <v>2.3039967461641111</v>
      </c>
    </row>
    <row r="19" spans="1:13" ht="15.75" hidden="1" customHeight="1">
      <c r="A19" s="203" t="s">
        <v>276</v>
      </c>
      <c r="B19" s="204">
        <f>F19+J19</f>
        <v>0</v>
      </c>
      <c r="C19" s="217">
        <f>G19+K19</f>
        <v>0</v>
      </c>
      <c r="D19" s="204" t="e">
        <f>C19/B19*100</f>
        <v>#DIV/0!</v>
      </c>
      <c r="E19" s="211">
        <f>C19/C13*100</f>
        <v>0</v>
      </c>
      <c r="F19" s="204"/>
      <c r="G19" s="214"/>
      <c r="H19" s="214" t="e">
        <f t="shared" si="2"/>
        <v>#DIV/0!</v>
      </c>
      <c r="I19" s="211">
        <f>G19/G13*100</f>
        <v>0</v>
      </c>
      <c r="J19" s="214"/>
      <c r="K19" s="214"/>
      <c r="L19" s="214"/>
      <c r="M19" s="211"/>
    </row>
    <row r="20" spans="1:13" ht="18" customHeight="1">
      <c r="A20" s="203" t="s">
        <v>277</v>
      </c>
      <c r="B20" s="204">
        <f t="shared" si="3"/>
        <v>41168.6</v>
      </c>
      <c r="C20" s="204">
        <f t="shared" si="3"/>
        <v>19518.5</v>
      </c>
      <c r="D20" s="204">
        <f t="shared" si="1"/>
        <v>47.411133728132612</v>
      </c>
      <c r="E20" s="204">
        <f>C20/C13*100</f>
        <v>6.5278914895438671</v>
      </c>
      <c r="F20" s="204">
        <v>41168.6</v>
      </c>
      <c r="G20" s="213">
        <v>19518.5</v>
      </c>
      <c r="H20" s="205">
        <f t="shared" si="2"/>
        <v>47.411133728132612</v>
      </c>
      <c r="I20" s="204">
        <f>G20/G13*100</f>
        <v>9.5863835388359409</v>
      </c>
      <c r="J20" s="205"/>
      <c r="K20" s="205"/>
      <c r="L20" s="205"/>
      <c r="M20" s="204"/>
    </row>
    <row r="21" spans="1:13" ht="31.5" customHeight="1">
      <c r="A21" s="203" t="s">
        <v>278</v>
      </c>
      <c r="B21" s="204">
        <f>F21+J21</f>
        <v>51.3</v>
      </c>
      <c r="C21" s="204">
        <f>G21+K21</f>
        <v>51.3</v>
      </c>
      <c r="D21" s="204"/>
      <c r="E21" s="204">
        <f>C21/C13*100</f>
        <v>1.7157098824889229E-2</v>
      </c>
      <c r="F21" s="204">
        <v>51.3</v>
      </c>
      <c r="G21" s="213">
        <v>51.3</v>
      </c>
      <c r="H21" s="205">
        <f t="shared" si="2"/>
        <v>100</v>
      </c>
      <c r="I21" s="204">
        <f>G21/G13*100</f>
        <v>2.5195659274139085E-2</v>
      </c>
      <c r="J21" s="205"/>
      <c r="K21" s="205"/>
      <c r="L21" s="205"/>
      <c r="M21" s="204"/>
    </row>
    <row r="22" spans="1:13" ht="19.5" customHeight="1">
      <c r="A22" s="201" t="s">
        <v>279</v>
      </c>
      <c r="B22" s="202">
        <f t="shared" si="3"/>
        <v>48019</v>
      </c>
      <c r="C22" s="202">
        <f t="shared" si="3"/>
        <v>19023</v>
      </c>
      <c r="D22" s="202">
        <f t="shared" si="1"/>
        <v>39.615568837335218</v>
      </c>
      <c r="E22" s="202">
        <f>C22/C13*100</f>
        <v>6.3621733127849485</v>
      </c>
      <c r="F22" s="202">
        <f>F23+F24</f>
        <v>0</v>
      </c>
      <c r="G22" s="202">
        <f>G23+G24</f>
        <v>0</v>
      </c>
      <c r="H22" s="202"/>
      <c r="I22" s="202">
        <f>G22/G13*100</f>
        <v>0</v>
      </c>
      <c r="J22" s="202">
        <f>J23+J24</f>
        <v>48019</v>
      </c>
      <c r="K22" s="207">
        <f>K23+K24</f>
        <v>19023</v>
      </c>
      <c r="L22" s="207">
        <f t="shared" ref="L22:L52" si="4">K22/J22*100</f>
        <v>39.615568837335218</v>
      </c>
      <c r="M22" s="202">
        <f>K22/K13*100</f>
        <v>19.941275809763813</v>
      </c>
    </row>
    <row r="23" spans="1:13" ht="18" customHeight="1">
      <c r="A23" s="203" t="s">
        <v>280</v>
      </c>
      <c r="B23" s="204">
        <f t="shared" si="3"/>
        <v>37801</v>
      </c>
      <c r="C23" s="218">
        <f t="shared" si="3"/>
        <v>17726.5</v>
      </c>
      <c r="D23" s="218">
        <f t="shared" si="1"/>
        <v>46.894262056559349</v>
      </c>
      <c r="E23" s="204">
        <f>C23/C13*100</f>
        <v>5.9285635929707388</v>
      </c>
      <c r="F23" s="205">
        <v>0</v>
      </c>
      <c r="G23" s="205">
        <v>0</v>
      </c>
      <c r="H23" s="205"/>
      <c r="I23" s="204"/>
      <c r="J23" s="205">
        <v>37801</v>
      </c>
      <c r="K23" s="204">
        <v>17726.5</v>
      </c>
      <c r="L23" s="205">
        <f t="shared" si="4"/>
        <v>46.894262056559349</v>
      </c>
      <c r="M23" s="204">
        <f>K23/K13*100</f>
        <v>18.582191328485422</v>
      </c>
    </row>
    <row r="24" spans="1:13" ht="18.75" customHeight="1">
      <c r="A24" s="203" t="s">
        <v>281</v>
      </c>
      <c r="B24" s="204">
        <f t="shared" si="3"/>
        <v>10218</v>
      </c>
      <c r="C24" s="218">
        <f t="shared" si="3"/>
        <v>1296.5</v>
      </c>
      <c r="D24" s="218">
        <f t="shared" si="1"/>
        <v>12.688393031904482</v>
      </c>
      <c r="E24" s="204">
        <f>C24/C13*100</f>
        <v>0.43360971981420832</v>
      </c>
      <c r="F24" s="205">
        <v>0</v>
      </c>
      <c r="G24" s="205">
        <v>0</v>
      </c>
      <c r="H24" s="205"/>
      <c r="I24" s="204"/>
      <c r="J24" s="205">
        <v>10218</v>
      </c>
      <c r="K24" s="204">
        <v>1296.5</v>
      </c>
      <c r="L24" s="205">
        <f t="shared" si="4"/>
        <v>12.688393031904482</v>
      </c>
      <c r="M24" s="204">
        <f>K24/K13*100</f>
        <v>1.3590844812783884</v>
      </c>
    </row>
    <row r="25" spans="1:13" ht="21.75" customHeight="1">
      <c r="A25" s="201" t="s">
        <v>282</v>
      </c>
      <c r="B25" s="202">
        <f t="shared" si="3"/>
        <v>13438</v>
      </c>
      <c r="C25" s="207">
        <f t="shared" si="3"/>
        <v>5845</v>
      </c>
      <c r="D25" s="219">
        <f t="shared" si="1"/>
        <v>43.496055960708439</v>
      </c>
      <c r="E25" s="202">
        <f>C25/C13*100</f>
        <v>1.9548390376506346</v>
      </c>
      <c r="F25" s="202">
        <v>12994.7</v>
      </c>
      <c r="G25" s="202">
        <v>5656.2</v>
      </c>
      <c r="H25" s="202">
        <f t="shared" ref="H25:H34" si="5">G25/F25*100</f>
        <v>43.526976382679088</v>
      </c>
      <c r="I25" s="202">
        <f>G25/G13*100</f>
        <v>2.778005613769698</v>
      </c>
      <c r="J25" s="202">
        <v>443.3</v>
      </c>
      <c r="K25" s="202">
        <v>188.8</v>
      </c>
      <c r="L25" s="202">
        <f t="shared" si="4"/>
        <v>42.589668396120011</v>
      </c>
      <c r="M25" s="202">
        <f>K25/K13*100</f>
        <v>0.19791372932152698</v>
      </c>
    </row>
    <row r="26" spans="1:13" ht="41.25" customHeight="1">
      <c r="A26" s="201" t="s">
        <v>283</v>
      </c>
      <c r="B26" s="202">
        <f t="shared" si="3"/>
        <v>6</v>
      </c>
      <c r="C26" s="209">
        <f t="shared" si="3"/>
        <v>0.3</v>
      </c>
      <c r="D26" s="219">
        <f>C26/B26*100</f>
        <v>5</v>
      </c>
      <c r="E26" s="202">
        <f>C26/C13*100</f>
        <v>1.0033391125666216E-4</v>
      </c>
      <c r="F26" s="209">
        <v>0</v>
      </c>
      <c r="G26" s="209"/>
      <c r="H26" s="202"/>
      <c r="I26" s="202">
        <f>G26/G13*100</f>
        <v>0</v>
      </c>
      <c r="J26" s="202">
        <v>6</v>
      </c>
      <c r="K26" s="202">
        <v>0.3</v>
      </c>
      <c r="L26" s="202">
        <f t="shared" si="4"/>
        <v>5</v>
      </c>
      <c r="M26" s="202">
        <f>K26/K13*100</f>
        <v>3.1448156142191788E-4</v>
      </c>
    </row>
    <row r="27" spans="1:13" ht="30" customHeight="1">
      <c r="A27" s="201" t="s">
        <v>284</v>
      </c>
      <c r="B27" s="202">
        <f t="shared" si="3"/>
        <v>53734</v>
      </c>
      <c r="C27" s="207">
        <f t="shared" si="3"/>
        <v>22983.5</v>
      </c>
      <c r="D27" s="219">
        <f t="shared" si="1"/>
        <v>42.772732348233895</v>
      </c>
      <c r="E27" s="202">
        <f>C27/C13*100</f>
        <v>7.686748164558316</v>
      </c>
      <c r="F27" s="202">
        <v>53151.9</v>
      </c>
      <c r="G27" s="202">
        <v>22696.9</v>
      </c>
      <c r="H27" s="202">
        <f t="shared" si="5"/>
        <v>42.701954210479776</v>
      </c>
      <c r="I27" s="202">
        <f>G27/G13*100</f>
        <v>11.147433898230165</v>
      </c>
      <c r="J27" s="202">
        <v>582.1</v>
      </c>
      <c r="K27" s="202">
        <v>286.60000000000002</v>
      </c>
      <c r="L27" s="202">
        <f>K27/J27*100</f>
        <v>49.235526541831305</v>
      </c>
      <c r="M27" s="202">
        <f>K27/K13*100</f>
        <v>0.30043471834507224</v>
      </c>
    </row>
    <row r="28" spans="1:13" ht="46.5" customHeight="1">
      <c r="A28" s="201" t="s">
        <v>285</v>
      </c>
      <c r="B28" s="202">
        <f t="shared" si="3"/>
        <v>15622.099999999999</v>
      </c>
      <c r="C28" s="207">
        <f t="shared" si="3"/>
        <v>8731.1999999999989</v>
      </c>
      <c r="D28" s="219">
        <f t="shared" si="1"/>
        <v>55.890053193872781</v>
      </c>
      <c r="E28" s="202">
        <f>C28/C13*100</f>
        <v>2.9201181532138949</v>
      </c>
      <c r="F28" s="202">
        <f>SUM(F29:F33)</f>
        <v>7110</v>
      </c>
      <c r="G28" s="202">
        <f>SUM(G29:G33)</f>
        <v>3988.9</v>
      </c>
      <c r="H28" s="202">
        <f t="shared" si="5"/>
        <v>56.102672292545705</v>
      </c>
      <c r="I28" s="202">
        <f>G28/G13*100</f>
        <v>1.9591221301873958</v>
      </c>
      <c r="J28" s="202">
        <f>SUM(J29:J33)</f>
        <v>8512.0999999999985</v>
      </c>
      <c r="K28" s="202">
        <f>SUM(K29:K33)</f>
        <v>4742.2999999999993</v>
      </c>
      <c r="L28" s="202">
        <f t="shared" si="4"/>
        <v>55.712456385615774</v>
      </c>
      <c r="M28" s="202">
        <f>K28/K13*100</f>
        <v>4.9712196957705368</v>
      </c>
    </row>
    <row r="29" spans="1:13" ht="21" customHeight="1">
      <c r="A29" s="203" t="s">
        <v>286</v>
      </c>
      <c r="B29" s="204">
        <f t="shared" si="3"/>
        <v>11114.4</v>
      </c>
      <c r="C29" s="204">
        <f t="shared" si="3"/>
        <v>6516.6</v>
      </c>
      <c r="D29" s="204">
        <f t="shared" si="1"/>
        <v>58.632044914705247</v>
      </c>
      <c r="E29" s="204">
        <f>C29/C13*100</f>
        <v>2.1794532203172157</v>
      </c>
      <c r="F29" s="204">
        <v>6240</v>
      </c>
      <c r="G29" s="205">
        <v>3468.9</v>
      </c>
      <c r="H29" s="205">
        <f t="shared" si="5"/>
        <v>55.591346153846153</v>
      </c>
      <c r="I29" s="204">
        <f>G29/G13*100</f>
        <v>1.7037275332565514</v>
      </c>
      <c r="J29" s="205">
        <f>3801.4+1073</f>
        <v>4874.3999999999996</v>
      </c>
      <c r="K29" s="204">
        <f>2592.5+455.2</f>
        <v>3047.7</v>
      </c>
      <c r="L29" s="205">
        <f t="shared" si="4"/>
        <v>62.524618414574107</v>
      </c>
      <c r="M29" s="204">
        <f>K29/K13*100</f>
        <v>3.1948181824852635</v>
      </c>
    </row>
    <row r="30" spans="1:13" ht="47.25" customHeight="1">
      <c r="A30" s="203" t="s">
        <v>287</v>
      </c>
      <c r="B30" s="204">
        <f t="shared" si="3"/>
        <v>348</v>
      </c>
      <c r="C30" s="204">
        <f t="shared" si="3"/>
        <v>154.9</v>
      </c>
      <c r="D30" s="204">
        <f t="shared" si="1"/>
        <v>44.511494252873561</v>
      </c>
      <c r="E30" s="204">
        <f>C30/C13*100</f>
        <v>5.180574284552323E-2</v>
      </c>
      <c r="F30" s="205">
        <v>110</v>
      </c>
      <c r="G30" s="204">
        <v>52.1</v>
      </c>
      <c r="H30" s="205">
        <f t="shared" si="5"/>
        <v>47.36363636363636</v>
      </c>
      <c r="I30" s="204">
        <f>G30/G13*100</f>
        <v>2.5588574038648077E-2</v>
      </c>
      <c r="J30" s="204">
        <v>238</v>
      </c>
      <c r="K30" s="211">
        <v>102.8</v>
      </c>
      <c r="L30" s="216">
        <f t="shared" si="4"/>
        <v>43.193277310924366</v>
      </c>
      <c r="M30" s="211">
        <f>K30/K13*100</f>
        <v>0.10776234838057719</v>
      </c>
    </row>
    <row r="31" spans="1:13" ht="47.25" customHeight="1">
      <c r="A31" s="203" t="s">
        <v>288</v>
      </c>
      <c r="B31" s="204">
        <f>F31+J31</f>
        <v>2799.8</v>
      </c>
      <c r="C31" s="204">
        <f>G31+K31</f>
        <v>1142.9000000000001</v>
      </c>
      <c r="D31" s="204">
        <f>C31/B31*100</f>
        <v>40.820772912350883</v>
      </c>
      <c r="E31" s="204">
        <f>C31/C13*100</f>
        <v>0.38223875725079731</v>
      </c>
      <c r="F31" s="205"/>
      <c r="G31" s="204"/>
      <c r="H31" s="205"/>
      <c r="I31" s="204"/>
      <c r="J31" s="204">
        <v>2799.8</v>
      </c>
      <c r="K31" s="211">
        <v>1142.9000000000001</v>
      </c>
      <c r="L31" s="216">
        <f t="shared" si="4"/>
        <v>40.820772912350883</v>
      </c>
      <c r="M31" s="211">
        <f>K31/K13*100</f>
        <v>1.1980699218303665</v>
      </c>
    </row>
    <row r="32" spans="1:13" ht="32.25" customHeight="1">
      <c r="A32" s="203" t="s">
        <v>289</v>
      </c>
      <c r="B32" s="204">
        <f t="shared" si="3"/>
        <v>244.9</v>
      </c>
      <c r="C32" s="204">
        <f t="shared" si="3"/>
        <v>234.9</v>
      </c>
      <c r="D32" s="204">
        <f t="shared" si="1"/>
        <v>95.91670069416088</v>
      </c>
      <c r="E32" s="204">
        <f>C32/C13*100</f>
        <v>7.856145251396647E-2</v>
      </c>
      <c r="F32" s="205"/>
      <c r="G32" s="205"/>
      <c r="H32" s="205"/>
      <c r="I32" s="204"/>
      <c r="J32" s="205">
        <v>244.9</v>
      </c>
      <c r="K32" s="205">
        <v>234.9</v>
      </c>
      <c r="L32" s="205">
        <f t="shared" si="4"/>
        <v>95.91670069416088</v>
      </c>
      <c r="M32" s="204">
        <f>K32/K13*100</f>
        <v>0.2462390625933617</v>
      </c>
    </row>
    <row r="33" spans="1:13" ht="30" customHeight="1">
      <c r="A33" s="203" t="s">
        <v>290</v>
      </c>
      <c r="B33" s="204">
        <f t="shared" si="3"/>
        <v>1115</v>
      </c>
      <c r="C33" s="204">
        <f t="shared" si="3"/>
        <v>681.9</v>
      </c>
      <c r="D33" s="204">
        <f t="shared" si="1"/>
        <v>61.156950672645735</v>
      </c>
      <c r="E33" s="204">
        <f>C33/C13*100</f>
        <v>0.22805898028639307</v>
      </c>
      <c r="F33" s="220">
        <v>760</v>
      </c>
      <c r="G33" s="220">
        <v>467.9</v>
      </c>
      <c r="H33" s="205">
        <f t="shared" si="5"/>
        <v>61.565789473684205</v>
      </c>
      <c r="I33" s="204">
        <f>G33/G13*100</f>
        <v>0.22980602289219645</v>
      </c>
      <c r="J33" s="205">
        <v>355</v>
      </c>
      <c r="K33" s="205">
        <v>214</v>
      </c>
      <c r="L33" s="205">
        <f t="shared" si="4"/>
        <v>60.281690140845065</v>
      </c>
      <c r="M33" s="204">
        <f>K33/K13*100</f>
        <v>0.22433018048096809</v>
      </c>
    </row>
    <row r="34" spans="1:13" ht="29.25" customHeight="1">
      <c r="A34" s="201" t="s">
        <v>291</v>
      </c>
      <c r="B34" s="202">
        <f t="shared" si="3"/>
        <v>5007.3</v>
      </c>
      <c r="C34" s="202">
        <f t="shared" si="3"/>
        <v>4648.8999999999996</v>
      </c>
      <c r="D34" s="202">
        <f t="shared" si="1"/>
        <v>92.84245002296646</v>
      </c>
      <c r="E34" s="202">
        <f>C34/C13*100</f>
        <v>1.5548077334703223</v>
      </c>
      <c r="F34" s="202">
        <f>F35+F36</f>
        <v>2222</v>
      </c>
      <c r="G34" s="202">
        <f>G35+G36</f>
        <v>2286.9</v>
      </c>
      <c r="H34" s="202">
        <f t="shared" si="5"/>
        <v>102.92079207920793</v>
      </c>
      <c r="I34" s="202">
        <f>G34/G13*100</f>
        <v>1.1231959686945161</v>
      </c>
      <c r="J34" s="202">
        <f>J35+J36</f>
        <v>2785.3</v>
      </c>
      <c r="K34" s="202">
        <f>K35+K36</f>
        <v>2362</v>
      </c>
      <c r="L34" s="207">
        <f t="shared" si="4"/>
        <v>84.802355222058651</v>
      </c>
      <c r="M34" s="202">
        <f>K34/K13*100</f>
        <v>2.4760181602619005</v>
      </c>
    </row>
    <row r="35" spans="1:13" ht="19.5" customHeight="1">
      <c r="A35" s="203" t="s">
        <v>292</v>
      </c>
      <c r="B35" s="204">
        <f>F35+J35</f>
        <v>875.6</v>
      </c>
      <c r="C35" s="204">
        <f t="shared" ref="B35:C47" si="6">G35+K35</f>
        <v>516.6</v>
      </c>
      <c r="D35" s="204">
        <f>C35/B35*100</f>
        <v>58.999543170397438</v>
      </c>
      <c r="E35" s="204">
        <f>C35/C13*100</f>
        <v>0.17277499518397224</v>
      </c>
      <c r="F35" s="205"/>
      <c r="G35" s="205"/>
      <c r="H35" s="205"/>
      <c r="I35" s="204">
        <f>G35/G13*100</f>
        <v>0</v>
      </c>
      <c r="J35" s="204">
        <v>875.6</v>
      </c>
      <c r="K35" s="204">
        <v>516.6</v>
      </c>
      <c r="L35" s="205">
        <f t="shared" si="4"/>
        <v>58.999543170397438</v>
      </c>
      <c r="M35" s="204">
        <f>K35/K13*100</f>
        <v>0.54153724876854259</v>
      </c>
    </row>
    <row r="36" spans="1:13" ht="19.5" customHeight="1">
      <c r="A36" s="203" t="s">
        <v>293</v>
      </c>
      <c r="B36" s="204">
        <f>F36+J36</f>
        <v>4131.7</v>
      </c>
      <c r="C36" s="204">
        <f>G36+K36</f>
        <v>4132.3</v>
      </c>
      <c r="D36" s="204">
        <f>C36/B36*100</f>
        <v>100.01452186751216</v>
      </c>
      <c r="E36" s="204">
        <f>C36/C13*100</f>
        <v>1.3820327382863502</v>
      </c>
      <c r="F36" s="205">
        <v>2222</v>
      </c>
      <c r="G36" s="205">
        <v>2286.9</v>
      </c>
      <c r="H36" s="205">
        <f>G36/F36*100</f>
        <v>102.92079207920793</v>
      </c>
      <c r="I36" s="204">
        <f>G36/G13*100</f>
        <v>1.1231959686945161</v>
      </c>
      <c r="J36" s="204">
        <v>1909.7</v>
      </c>
      <c r="K36" s="204">
        <v>1845.4</v>
      </c>
      <c r="L36" s="205">
        <f t="shared" si="4"/>
        <v>96.632979001937485</v>
      </c>
      <c r="M36" s="204">
        <f>K36/K13*100</f>
        <v>1.9344809114933577</v>
      </c>
    </row>
    <row r="37" spans="1:13" s="221" customFormat="1" ht="27.75" customHeight="1">
      <c r="A37" s="201" t="s">
        <v>294</v>
      </c>
      <c r="B37" s="202">
        <f>F37+J37</f>
        <v>1021.3</v>
      </c>
      <c r="C37" s="202">
        <f>G37+K37</f>
        <v>550.4</v>
      </c>
      <c r="D37" s="202">
        <f>C37/B37*100</f>
        <v>53.892098306080484</v>
      </c>
      <c r="E37" s="202">
        <f>C37/C13*100</f>
        <v>0.1840792825188895</v>
      </c>
      <c r="F37" s="202">
        <v>1021.3</v>
      </c>
      <c r="G37" s="202">
        <v>550.4</v>
      </c>
      <c r="H37" s="202">
        <f>G37/F37*100</f>
        <v>53.892098306080484</v>
      </c>
      <c r="I37" s="202">
        <f>G37/G13*100</f>
        <v>0.27032535798218621</v>
      </c>
      <c r="J37" s="202"/>
      <c r="K37" s="202"/>
      <c r="L37" s="202"/>
      <c r="M37" s="202"/>
    </row>
    <row r="38" spans="1:13" s="221" customFormat="1" ht="12" hidden="1" customHeight="1">
      <c r="A38" s="222" t="s">
        <v>291</v>
      </c>
      <c r="B38" s="204">
        <f t="shared" si="6"/>
        <v>0</v>
      </c>
      <c r="C38" s="204">
        <f t="shared" si="6"/>
        <v>0</v>
      </c>
      <c r="D38" s="204" t="e">
        <f t="shared" si="1"/>
        <v>#DIV/0!</v>
      </c>
      <c r="E38" s="204"/>
      <c r="F38" s="223"/>
      <c r="G38" s="223"/>
      <c r="H38" s="223"/>
      <c r="I38" s="204"/>
      <c r="J38" s="223"/>
      <c r="K38" s="223"/>
      <c r="L38" s="224"/>
      <c r="M38" s="204"/>
    </row>
    <row r="39" spans="1:13" ht="14.25" hidden="1" customHeight="1">
      <c r="A39" s="203" t="s">
        <v>295</v>
      </c>
      <c r="B39" s="204">
        <f t="shared" si="6"/>
        <v>0</v>
      </c>
      <c r="C39" s="204">
        <f t="shared" si="6"/>
        <v>0</v>
      </c>
      <c r="D39" s="204" t="e">
        <f t="shared" si="1"/>
        <v>#DIV/0!</v>
      </c>
      <c r="E39" s="204"/>
      <c r="F39" s="205"/>
      <c r="G39" s="205"/>
      <c r="H39" s="205"/>
      <c r="I39" s="204"/>
      <c r="J39" s="205"/>
      <c r="K39" s="205"/>
      <c r="L39" s="224"/>
      <c r="M39" s="204"/>
    </row>
    <row r="40" spans="1:13" s="221" customFormat="1" ht="23.25" hidden="1" customHeight="1">
      <c r="A40" s="201" t="s">
        <v>296</v>
      </c>
      <c r="B40" s="204">
        <f t="shared" si="6"/>
        <v>0</v>
      </c>
      <c r="C40" s="204">
        <f t="shared" si="6"/>
        <v>0</v>
      </c>
      <c r="D40" s="204" t="e">
        <f t="shared" si="1"/>
        <v>#DIV/0!</v>
      </c>
      <c r="E40" s="204"/>
      <c r="F40" s="223"/>
      <c r="G40" s="223"/>
      <c r="H40" s="223"/>
      <c r="I40" s="204"/>
      <c r="J40" s="223"/>
      <c r="K40" s="223"/>
      <c r="L40" s="224"/>
      <c r="M40" s="204"/>
    </row>
    <row r="41" spans="1:13" s="221" customFormat="1" ht="27.75" hidden="1" customHeight="1">
      <c r="A41" s="201" t="s">
        <v>297</v>
      </c>
      <c r="B41" s="202">
        <f t="shared" si="6"/>
        <v>0</v>
      </c>
      <c r="C41" s="202">
        <f t="shared" si="6"/>
        <v>0</v>
      </c>
      <c r="D41" s="202" t="e">
        <f t="shared" si="1"/>
        <v>#DIV/0!</v>
      </c>
      <c r="E41" s="202">
        <f>C41/C13*100</f>
        <v>0</v>
      </c>
      <c r="F41" s="202"/>
      <c r="G41" s="202"/>
      <c r="H41" s="202"/>
      <c r="I41" s="202">
        <f>G41/G13*100</f>
        <v>0</v>
      </c>
      <c r="J41" s="202"/>
      <c r="K41" s="202"/>
      <c r="L41" s="202"/>
      <c r="M41" s="202"/>
    </row>
    <row r="42" spans="1:13" ht="30" customHeight="1">
      <c r="A42" s="201" t="s">
        <v>298</v>
      </c>
      <c r="B42" s="202">
        <f t="shared" si="6"/>
        <v>5191.6000000000004</v>
      </c>
      <c r="C42" s="202">
        <f t="shared" si="6"/>
        <v>3592.7000000000003</v>
      </c>
      <c r="D42" s="202">
        <f t="shared" si="1"/>
        <v>69.202172740580934</v>
      </c>
      <c r="E42" s="202">
        <f>C42/C13*100</f>
        <v>1.2015654765727004</v>
      </c>
      <c r="F42" s="202">
        <v>4376</v>
      </c>
      <c r="G42" s="202">
        <v>2859.3</v>
      </c>
      <c r="H42" s="202">
        <f t="shared" ref="H42:H48" si="7">G42/F42*100</f>
        <v>65.340493601462526</v>
      </c>
      <c r="I42" s="202">
        <f>G42/G13*100</f>
        <v>1.4043264827006998</v>
      </c>
      <c r="J42" s="202">
        <v>815.6</v>
      </c>
      <c r="K42" s="202">
        <v>733.4</v>
      </c>
      <c r="L42" s="202">
        <f t="shared" si="4"/>
        <v>89.921530161844032</v>
      </c>
      <c r="M42" s="210">
        <f>K42/K13*100</f>
        <v>0.76880259048944855</v>
      </c>
    </row>
    <row r="43" spans="1:13" ht="0.75" hidden="1" customHeight="1">
      <c r="A43" s="201" t="s">
        <v>299</v>
      </c>
      <c r="B43" s="202">
        <f t="shared" si="6"/>
        <v>0</v>
      </c>
      <c r="C43" s="202">
        <f t="shared" si="6"/>
        <v>0</v>
      </c>
      <c r="D43" s="202" t="e">
        <f t="shared" si="1"/>
        <v>#DIV/0!</v>
      </c>
      <c r="E43" s="202">
        <f>C43/C13*100</f>
        <v>0</v>
      </c>
      <c r="F43" s="202"/>
      <c r="G43" s="202"/>
      <c r="H43" s="202" t="e">
        <f t="shared" si="7"/>
        <v>#DIV/0!</v>
      </c>
      <c r="I43" s="202">
        <f>G43/G13*100</f>
        <v>0</v>
      </c>
      <c r="J43" s="202"/>
      <c r="K43" s="202"/>
      <c r="L43" s="202" t="e">
        <f t="shared" si="4"/>
        <v>#DIV/0!</v>
      </c>
      <c r="M43" s="202">
        <f>K43/K13*100</f>
        <v>0</v>
      </c>
    </row>
    <row r="44" spans="1:13" s="221" customFormat="1" ht="15.75" hidden="1" customHeight="1">
      <c r="A44" s="201" t="s">
        <v>300</v>
      </c>
      <c r="B44" s="225">
        <f t="shared" si="6"/>
        <v>0</v>
      </c>
      <c r="C44" s="225">
        <f t="shared" si="6"/>
        <v>0</v>
      </c>
      <c r="D44" s="202" t="e">
        <f t="shared" si="1"/>
        <v>#DIV/0!</v>
      </c>
      <c r="E44" s="226">
        <f>C44/C13*100</f>
        <v>0</v>
      </c>
      <c r="F44" s="227"/>
      <c r="G44" s="227"/>
      <c r="H44" s="202" t="e">
        <f t="shared" si="7"/>
        <v>#DIV/0!</v>
      </c>
      <c r="I44" s="228">
        <f>G44/G13*100</f>
        <v>0</v>
      </c>
      <c r="J44" s="225"/>
      <c r="K44" s="225"/>
      <c r="L44" s="202" t="e">
        <f t="shared" si="4"/>
        <v>#DIV/0!</v>
      </c>
      <c r="M44" s="210">
        <f>K44/K13*100</f>
        <v>0</v>
      </c>
    </row>
    <row r="45" spans="1:13" ht="20.25" customHeight="1">
      <c r="A45" s="201" t="s">
        <v>301</v>
      </c>
      <c r="B45" s="202">
        <f t="shared" si="6"/>
        <v>525.5</v>
      </c>
      <c r="C45" s="202">
        <f t="shared" si="6"/>
        <v>446.2</v>
      </c>
      <c r="D45" s="202">
        <f t="shared" si="1"/>
        <v>84.909609895337766</v>
      </c>
      <c r="E45" s="202">
        <f>C45/C13*100</f>
        <v>0.14922997067574217</v>
      </c>
      <c r="F45" s="202">
        <v>106.1</v>
      </c>
      <c r="G45" s="229">
        <v>115.7</v>
      </c>
      <c r="H45" s="202">
        <f t="shared" si="7"/>
        <v>109.04806786050895</v>
      </c>
      <c r="I45" s="202">
        <f>G45/G13*100</f>
        <v>5.6825297817112916E-2</v>
      </c>
      <c r="J45" s="202">
        <v>419.4</v>
      </c>
      <c r="K45" s="210">
        <v>330.5</v>
      </c>
      <c r="L45" s="202">
        <f t="shared" si="4"/>
        <v>78.803051979017653</v>
      </c>
      <c r="M45" s="210">
        <f>K45/K13*100</f>
        <v>0.34645385349981289</v>
      </c>
    </row>
    <row r="46" spans="1:13" ht="42.75" hidden="1" customHeight="1">
      <c r="A46" s="201" t="s">
        <v>302</v>
      </c>
      <c r="B46" s="202"/>
      <c r="C46" s="202">
        <f t="shared" si="6"/>
        <v>0</v>
      </c>
      <c r="D46" s="202" t="e">
        <f>C46/B46*100</f>
        <v>#DIV/0!</v>
      </c>
      <c r="E46" s="202">
        <f>C46/C13*100</f>
        <v>0</v>
      </c>
      <c r="F46" s="202"/>
      <c r="G46" s="202"/>
      <c r="H46" s="202" t="e">
        <f t="shared" si="7"/>
        <v>#DIV/0!</v>
      </c>
      <c r="I46" s="202">
        <f>G46/G13*100</f>
        <v>0</v>
      </c>
      <c r="J46" s="202"/>
      <c r="K46" s="202"/>
      <c r="L46" s="202"/>
      <c r="M46" s="202"/>
    </row>
    <row r="47" spans="1:13" s="221" customFormat="1" ht="56.25" hidden="1" customHeight="1">
      <c r="A47" s="201" t="s">
        <v>303</v>
      </c>
      <c r="B47" s="230">
        <f>J47</f>
        <v>0</v>
      </c>
      <c r="C47" s="231">
        <f t="shared" si="6"/>
        <v>0</v>
      </c>
      <c r="D47" s="230" t="e">
        <f t="shared" si="1"/>
        <v>#DIV/0!</v>
      </c>
      <c r="E47" s="210">
        <f>C47/C13*100</f>
        <v>0</v>
      </c>
      <c r="F47" s="210"/>
      <c r="G47" s="210"/>
      <c r="H47" s="202" t="e">
        <f t="shared" si="7"/>
        <v>#DIV/0!</v>
      </c>
      <c r="I47" s="229">
        <f>G47/G13*100</f>
        <v>0</v>
      </c>
      <c r="J47" s="210"/>
      <c r="K47" s="210"/>
      <c r="L47" s="210" t="e">
        <f t="shared" si="4"/>
        <v>#DIV/0!</v>
      </c>
      <c r="M47" s="210">
        <f>K47/K13*100</f>
        <v>0</v>
      </c>
    </row>
    <row r="48" spans="1:13" s="200" customFormat="1" ht="31.5" customHeight="1">
      <c r="A48" s="197" t="s">
        <v>304</v>
      </c>
      <c r="B48" s="198">
        <f t="shared" ref="B48:C51" si="8">F48+J48</f>
        <v>1111161.8</v>
      </c>
      <c r="C48" s="198">
        <f t="shared" si="8"/>
        <v>610860.10000000009</v>
      </c>
      <c r="D48" s="198">
        <f t="shared" si="1"/>
        <v>54.974901045014334</v>
      </c>
      <c r="E48" s="198">
        <f>C48/C92*100</f>
        <v>67.200495747412603</v>
      </c>
      <c r="F48" s="198">
        <f>F49+F69+F52+F81</f>
        <v>926431.50000000012</v>
      </c>
      <c r="G48" s="198">
        <f>G49+G69+G52+G81</f>
        <v>564259.30000000005</v>
      </c>
      <c r="H48" s="198">
        <f t="shared" si="7"/>
        <v>60.906748097403849</v>
      </c>
      <c r="I48" s="198">
        <f>G48/G92*100</f>
        <v>73.056089449994133</v>
      </c>
      <c r="J48" s="198">
        <f>J49+J69+J52+J81</f>
        <v>184730.3</v>
      </c>
      <c r="K48" s="198">
        <f>K49+K69+K52+K81</f>
        <v>46600.799999999996</v>
      </c>
      <c r="L48" s="198">
        <f t="shared" si="4"/>
        <v>25.226397618582329</v>
      </c>
      <c r="M48" s="199">
        <f>K48/K92*100</f>
        <v>30.068795707333695</v>
      </c>
    </row>
    <row r="49" spans="1:13" ht="19.5" customHeight="1">
      <c r="A49" s="201" t="s">
        <v>305</v>
      </c>
      <c r="B49" s="202">
        <f t="shared" si="8"/>
        <v>58748.6</v>
      </c>
      <c r="C49" s="202">
        <f t="shared" si="8"/>
        <v>24485.599999999999</v>
      </c>
      <c r="D49" s="202">
        <f t="shared" si="1"/>
        <v>41.678610213690199</v>
      </c>
      <c r="E49" s="202">
        <f>C49/C48*100</f>
        <v>4.0083809697179431</v>
      </c>
      <c r="F49" s="202">
        <f>F50+F51</f>
        <v>10823.6</v>
      </c>
      <c r="G49" s="202">
        <f>G50+G51</f>
        <v>0</v>
      </c>
      <c r="H49" s="202"/>
      <c r="I49" s="202">
        <f>G49/G48*100</f>
        <v>0</v>
      </c>
      <c r="J49" s="202">
        <f>J50+J51</f>
        <v>47925</v>
      </c>
      <c r="K49" s="202">
        <f>K50+K51</f>
        <v>24485.599999999999</v>
      </c>
      <c r="L49" s="202">
        <f t="shared" si="4"/>
        <v>51.091497130933746</v>
      </c>
      <c r="M49" s="202">
        <f>K49/K48*100</f>
        <v>52.543303977614123</v>
      </c>
    </row>
    <row r="50" spans="1:13" ht="27.75" customHeight="1">
      <c r="A50" s="203" t="s">
        <v>306</v>
      </c>
      <c r="B50" s="204">
        <f t="shared" si="8"/>
        <v>47925</v>
      </c>
      <c r="C50" s="204">
        <f t="shared" si="8"/>
        <v>24485.599999999999</v>
      </c>
      <c r="D50" s="204">
        <f t="shared" si="1"/>
        <v>51.091497130933746</v>
      </c>
      <c r="E50" s="204">
        <f>C50/C48*100</f>
        <v>4.0083809697179431</v>
      </c>
      <c r="F50" s="232"/>
      <c r="G50" s="232"/>
      <c r="H50" s="204"/>
      <c r="I50" s="204">
        <f>G50/G48*100</f>
        <v>0</v>
      </c>
      <c r="J50" s="204">
        <v>47925</v>
      </c>
      <c r="K50" s="204">
        <v>24485.599999999999</v>
      </c>
      <c r="L50" s="232">
        <f t="shared" si="4"/>
        <v>51.091497130933746</v>
      </c>
      <c r="M50" s="204">
        <f>K50/K48*100</f>
        <v>52.543303977614123</v>
      </c>
    </row>
    <row r="51" spans="1:13" s="234" customFormat="1" ht="36.75" customHeight="1">
      <c r="A51" s="233" t="s">
        <v>307</v>
      </c>
      <c r="B51" s="204">
        <f t="shared" si="8"/>
        <v>10823.6</v>
      </c>
      <c r="C51" s="204">
        <f t="shared" si="8"/>
        <v>0</v>
      </c>
      <c r="D51" s="204">
        <f t="shared" si="1"/>
        <v>0</v>
      </c>
      <c r="E51" s="204">
        <f>C51/C48*100</f>
        <v>0</v>
      </c>
      <c r="F51" s="204">
        <v>10823.6</v>
      </c>
      <c r="G51" s="204"/>
      <c r="H51" s="204">
        <f>G51/F51*100</f>
        <v>0</v>
      </c>
      <c r="I51" s="204">
        <f>G51/G48*100</f>
        <v>0</v>
      </c>
      <c r="J51" s="204"/>
      <c r="K51" s="204"/>
      <c r="L51" s="232"/>
      <c r="M51" s="204">
        <f>K51/K48*100</f>
        <v>0</v>
      </c>
    </row>
    <row r="52" spans="1:13">
      <c r="A52" s="201" t="s">
        <v>308</v>
      </c>
      <c r="B52" s="202">
        <f>B53+B54+B55+B56+B57+B58+B59+B60+B61+B62+B63+B64+B65+B66+B67+B68</f>
        <v>199645.69999999998</v>
      </c>
      <c r="C52" s="202">
        <f>C53+C54+C55+C56+C57+C58+C59+C60+C61+C62+C63+C64+C65+C66+C67+C68</f>
        <v>71892.2</v>
      </c>
      <c r="D52" s="202">
        <f t="shared" si="1"/>
        <v>36.009891522832696</v>
      </c>
      <c r="E52" s="202">
        <f>C52/C48*100</f>
        <v>11.769012250104399</v>
      </c>
      <c r="F52" s="202">
        <f>F53+F54+F55+F56+F57+F58+F59+F60+F61+F62+F63+F64+F65+F66+F67+F68</f>
        <v>66138.399999999994</v>
      </c>
      <c r="G52" s="202">
        <f>G53+G54+G55+G56+G57+G58+G59+G60+G61+G62+G63+G64+G65+G66+G67+G68</f>
        <v>51183.600000000006</v>
      </c>
      <c r="H52" s="202">
        <f>G52/F52*100</f>
        <v>77.388627484184696</v>
      </c>
      <c r="I52" s="202">
        <f>G52/G48*100</f>
        <v>9.0709360040676348</v>
      </c>
      <c r="J52" s="202">
        <f>J53+J54+J55+J56+J57+J58+J59+J60+J61+J62+J63+J64+J65+J66+J67+J68</f>
        <v>133507.29999999999</v>
      </c>
      <c r="K52" s="202">
        <f>K53+K54+K55+K56+K57+K58+K59+K60+K61+K62+K63+K64+K65+K66+K67+K68</f>
        <v>20708.599999999999</v>
      </c>
      <c r="L52" s="202">
        <f t="shared" si="4"/>
        <v>15.511211746473789</v>
      </c>
      <c r="M52" s="202">
        <f>K52/K48*100</f>
        <v>44.438292904842832</v>
      </c>
    </row>
    <row r="53" spans="1:13" s="237" customFormat="1" ht="182.25" customHeight="1">
      <c r="A53" s="235" t="s">
        <v>309</v>
      </c>
      <c r="B53" s="236">
        <f t="shared" ref="B53:C68" si="9">F53+J53</f>
        <v>316.8</v>
      </c>
      <c r="C53" s="236">
        <f t="shared" si="9"/>
        <v>0</v>
      </c>
      <c r="D53" s="236">
        <f t="shared" si="1"/>
        <v>0</v>
      </c>
      <c r="E53" s="236">
        <f>C53/C48*100</f>
        <v>0</v>
      </c>
      <c r="F53" s="236">
        <v>316.8</v>
      </c>
      <c r="G53" s="236"/>
      <c r="H53" s="236"/>
      <c r="I53" s="236">
        <f>G53/G48*100</f>
        <v>0</v>
      </c>
      <c r="J53" s="236"/>
      <c r="K53" s="236"/>
      <c r="L53" s="236"/>
      <c r="M53" s="236">
        <f>K53/K48*100</f>
        <v>0</v>
      </c>
    </row>
    <row r="54" spans="1:13" s="237" customFormat="1" ht="70.5" hidden="1" customHeight="1">
      <c r="A54" s="238" t="s">
        <v>310</v>
      </c>
      <c r="B54" s="236">
        <f t="shared" si="9"/>
        <v>0</v>
      </c>
      <c r="C54" s="236">
        <f t="shared" si="9"/>
        <v>0</v>
      </c>
      <c r="D54" s="236" t="e">
        <f t="shared" si="1"/>
        <v>#DIV/0!</v>
      </c>
      <c r="E54" s="236">
        <f>C54/C48*100</f>
        <v>0</v>
      </c>
      <c r="F54" s="236"/>
      <c r="G54" s="236"/>
      <c r="H54" s="236" t="e">
        <f>G54/F54*100</f>
        <v>#DIV/0!</v>
      </c>
      <c r="I54" s="236">
        <f>G54/G48*100</f>
        <v>0</v>
      </c>
      <c r="J54" s="236"/>
      <c r="K54" s="236"/>
      <c r="L54" s="236"/>
      <c r="M54" s="236">
        <f>K54/K48*100</f>
        <v>0</v>
      </c>
    </row>
    <row r="55" spans="1:13" s="237" customFormat="1" ht="43.5" customHeight="1">
      <c r="A55" s="239" t="s">
        <v>311</v>
      </c>
      <c r="B55" s="236">
        <f t="shared" si="9"/>
        <v>15377.2</v>
      </c>
      <c r="C55" s="236">
        <f t="shared" si="9"/>
        <v>2054.5</v>
      </c>
      <c r="D55" s="236">
        <f t="shared" si="1"/>
        <v>13.360689852508909</v>
      </c>
      <c r="E55" s="236">
        <f>C55/C48*100</f>
        <v>0.33632905472136743</v>
      </c>
      <c r="F55" s="240"/>
      <c r="G55" s="240"/>
      <c r="H55" s="236"/>
      <c r="I55" s="236">
        <f>G55/G48*100</f>
        <v>0</v>
      </c>
      <c r="J55" s="236">
        <v>15377.2</v>
      </c>
      <c r="K55" s="236">
        <v>2054.5</v>
      </c>
      <c r="L55" s="236">
        <f t="shared" ref="L55:L63" si="10">K55/J55*100</f>
        <v>13.360689852508909</v>
      </c>
      <c r="M55" s="236">
        <f>K55/K48*100</f>
        <v>4.4087225970369612</v>
      </c>
    </row>
    <row r="56" spans="1:13" s="237" customFormat="1" ht="66" customHeight="1">
      <c r="A56" s="238" t="s">
        <v>312</v>
      </c>
      <c r="B56" s="236">
        <f t="shared" si="9"/>
        <v>52501</v>
      </c>
      <c r="C56" s="236">
        <f t="shared" si="9"/>
        <v>0</v>
      </c>
      <c r="D56" s="236">
        <f t="shared" si="1"/>
        <v>0</v>
      </c>
      <c r="E56" s="236">
        <f>C56/C49*100</f>
        <v>0</v>
      </c>
      <c r="F56" s="236"/>
      <c r="G56" s="236"/>
      <c r="H56" s="236"/>
      <c r="I56" s="236"/>
      <c r="J56" s="236">
        <v>52501</v>
      </c>
      <c r="K56" s="236"/>
      <c r="L56" s="236">
        <f t="shared" si="10"/>
        <v>0</v>
      </c>
      <c r="M56" s="236"/>
    </row>
    <row r="57" spans="1:13" s="237" customFormat="1" ht="32.25" hidden="1" customHeight="1">
      <c r="A57" s="238" t="s">
        <v>313</v>
      </c>
      <c r="B57" s="236">
        <f t="shared" si="9"/>
        <v>0</v>
      </c>
      <c r="C57" s="236">
        <f t="shared" si="9"/>
        <v>0</v>
      </c>
      <c r="D57" s="236" t="e">
        <f>C57/B57*100</f>
        <v>#DIV/0!</v>
      </c>
      <c r="E57" s="236">
        <f>C57/C48*100</f>
        <v>0</v>
      </c>
      <c r="F57" s="236"/>
      <c r="G57" s="236"/>
      <c r="H57" s="236" t="e">
        <f>G57/F57*100</f>
        <v>#DIV/0!</v>
      </c>
      <c r="I57" s="236">
        <f>G57/G48*100</f>
        <v>0</v>
      </c>
      <c r="J57" s="236"/>
      <c r="K57" s="236"/>
      <c r="L57" s="236" t="e">
        <f t="shared" si="10"/>
        <v>#DIV/0!</v>
      </c>
      <c r="M57" s="236">
        <f>K57/K48*100</f>
        <v>0</v>
      </c>
    </row>
    <row r="58" spans="1:13" s="237" customFormat="1" ht="21.75" hidden="1" customHeight="1">
      <c r="A58" s="238" t="s">
        <v>314</v>
      </c>
      <c r="B58" s="236">
        <f t="shared" si="9"/>
        <v>0</v>
      </c>
      <c r="C58" s="236">
        <f t="shared" si="9"/>
        <v>0</v>
      </c>
      <c r="D58" s="236" t="e">
        <f t="shared" si="1"/>
        <v>#DIV/0!</v>
      </c>
      <c r="E58" s="236">
        <f>C58/C48*100</f>
        <v>0</v>
      </c>
      <c r="F58" s="236"/>
      <c r="G58" s="236"/>
      <c r="H58" s="236"/>
      <c r="I58" s="236">
        <f>G58/G48*100</f>
        <v>0</v>
      </c>
      <c r="J58" s="236"/>
      <c r="K58" s="236"/>
      <c r="L58" s="236" t="e">
        <f t="shared" si="10"/>
        <v>#DIV/0!</v>
      </c>
      <c r="M58" s="236">
        <f>K58/K48*100</f>
        <v>0</v>
      </c>
    </row>
    <row r="59" spans="1:13" s="237" customFormat="1" ht="30.75" hidden="1" customHeight="1">
      <c r="A59" s="238" t="s">
        <v>315</v>
      </c>
      <c r="B59" s="236">
        <f t="shared" si="9"/>
        <v>0</v>
      </c>
      <c r="C59" s="236">
        <f t="shared" si="9"/>
        <v>0</v>
      </c>
      <c r="D59" s="236" t="e">
        <f t="shared" si="1"/>
        <v>#DIV/0!</v>
      </c>
      <c r="E59" s="236">
        <f>C59/C48*100</f>
        <v>0</v>
      </c>
      <c r="F59" s="236"/>
      <c r="G59" s="236"/>
      <c r="H59" s="236"/>
      <c r="I59" s="236">
        <f>G59/G48*100</f>
        <v>0</v>
      </c>
      <c r="J59" s="236"/>
      <c r="K59" s="236"/>
      <c r="L59" s="236" t="e">
        <f t="shared" si="10"/>
        <v>#DIV/0!</v>
      </c>
      <c r="M59" s="236">
        <f>K59/K48*100</f>
        <v>0</v>
      </c>
    </row>
    <row r="60" spans="1:13" s="237" customFormat="1" ht="56.25" customHeight="1">
      <c r="A60" s="238" t="s">
        <v>316</v>
      </c>
      <c r="B60" s="236">
        <f t="shared" si="9"/>
        <v>2371.1999999999998</v>
      </c>
      <c r="C60" s="236">
        <f t="shared" si="9"/>
        <v>2371.1999999999998</v>
      </c>
      <c r="D60" s="236">
        <f t="shared" si="1"/>
        <v>100</v>
      </c>
      <c r="E60" s="236">
        <f>C60/C48*100</f>
        <v>0.38817398615493126</v>
      </c>
      <c r="F60" s="236">
        <v>1326</v>
      </c>
      <c r="G60" s="236">
        <v>1326</v>
      </c>
      <c r="H60" s="236">
        <f>G60/F60*100</f>
        <v>100</v>
      </c>
      <c r="I60" s="236">
        <f>G60/G48*100</f>
        <v>0.23499834207429102</v>
      </c>
      <c r="J60" s="236">
        <v>1045.2</v>
      </c>
      <c r="K60" s="236">
        <v>1045.2</v>
      </c>
      <c r="L60" s="236">
        <f t="shared" si="10"/>
        <v>100</v>
      </c>
      <c r="M60" s="236">
        <f>K60/K48*100</f>
        <v>2.2428799505587889</v>
      </c>
    </row>
    <row r="61" spans="1:13" s="237" customFormat="1" ht="47.25" customHeight="1">
      <c r="A61" s="238" t="s">
        <v>317</v>
      </c>
      <c r="B61" s="236">
        <f t="shared" si="9"/>
        <v>3522.5</v>
      </c>
      <c r="C61" s="236">
        <f t="shared" si="9"/>
        <v>3522.5</v>
      </c>
      <c r="D61" s="236">
        <f t="shared" si="1"/>
        <v>100</v>
      </c>
      <c r="E61" s="236">
        <f>C61/C48*100</f>
        <v>0.57664594561013227</v>
      </c>
      <c r="F61" s="236">
        <v>1856.4</v>
      </c>
      <c r="G61" s="236">
        <v>1856.4</v>
      </c>
      <c r="H61" s="236">
        <f>G61/F61*100</f>
        <v>100</v>
      </c>
      <c r="I61" s="236">
        <f>G61/G48*100</f>
        <v>0.32899767890400744</v>
      </c>
      <c r="J61" s="236">
        <v>1666.1</v>
      </c>
      <c r="K61" s="236">
        <v>1666.1</v>
      </c>
      <c r="L61" s="236">
        <f t="shared" si="10"/>
        <v>100</v>
      </c>
      <c r="M61" s="236">
        <f>K61/K48*100</f>
        <v>3.5752605105491755</v>
      </c>
    </row>
    <row r="62" spans="1:13" s="237" customFormat="1" ht="88.5" customHeight="1">
      <c r="A62" s="238" t="s">
        <v>318</v>
      </c>
      <c r="B62" s="236">
        <f t="shared" si="9"/>
        <v>83966.1</v>
      </c>
      <c r="C62" s="236">
        <f t="shared" si="9"/>
        <v>57705.100000000006</v>
      </c>
      <c r="D62" s="236">
        <f>C62/B62*100</f>
        <v>68.724282776025092</v>
      </c>
      <c r="E62" s="236">
        <f>C62/C48*100</f>
        <v>9.4465328477011354</v>
      </c>
      <c r="F62" s="236">
        <v>58005.3</v>
      </c>
      <c r="G62" s="236">
        <v>43367.3</v>
      </c>
      <c r="H62" s="236">
        <f>G62/F62*100</f>
        <v>74.76437497952773</v>
      </c>
      <c r="I62" s="236">
        <f>G62/G48*100</f>
        <v>7.6857040725779795</v>
      </c>
      <c r="J62" s="236">
        <v>25960.799999999999</v>
      </c>
      <c r="K62" s="236">
        <v>14337.8</v>
      </c>
      <c r="L62" s="236">
        <f t="shared" si="10"/>
        <v>55.228652429817259</v>
      </c>
      <c r="M62" s="236">
        <f>K62/K48*100</f>
        <v>30.767282965099312</v>
      </c>
    </row>
    <row r="63" spans="1:13" s="237" customFormat="1" ht="105" customHeight="1">
      <c r="A63" s="238" t="s">
        <v>319</v>
      </c>
      <c r="B63" s="236">
        <f t="shared" si="9"/>
        <v>1605</v>
      </c>
      <c r="C63" s="236">
        <f>G63+K63</f>
        <v>1605</v>
      </c>
      <c r="D63" s="236">
        <f t="shared" si="1"/>
        <v>100</v>
      </c>
      <c r="E63" s="236">
        <f>C63/C48*100</f>
        <v>0.26274428465699423</v>
      </c>
      <c r="F63" s="236"/>
      <c r="G63" s="236"/>
      <c r="H63" s="236"/>
      <c r="I63" s="236">
        <f>G63/G48*100</f>
        <v>0</v>
      </c>
      <c r="J63" s="236">
        <v>1605</v>
      </c>
      <c r="K63" s="236">
        <v>1605</v>
      </c>
      <c r="L63" s="236">
        <f t="shared" si="10"/>
        <v>100</v>
      </c>
      <c r="M63" s="236">
        <f>K63/K48*100</f>
        <v>3.4441468815985998</v>
      </c>
    </row>
    <row r="64" spans="1:13" s="237" customFormat="1" ht="65.25" customHeight="1">
      <c r="A64" s="238" t="s">
        <v>320</v>
      </c>
      <c r="B64" s="236">
        <f t="shared" si="9"/>
        <v>4633.8999999999996</v>
      </c>
      <c r="C64" s="236">
        <f>G64+K64</f>
        <v>4633.8999999999996</v>
      </c>
      <c r="D64" s="236">
        <f t="shared" si="1"/>
        <v>100</v>
      </c>
      <c r="E64" s="236">
        <f>C64/C48*100</f>
        <v>0.75858613125984153</v>
      </c>
      <c r="F64" s="236">
        <v>4633.8999999999996</v>
      </c>
      <c r="G64" s="236">
        <v>4633.8999999999996</v>
      </c>
      <c r="H64" s="236">
        <f>G64/F64*100</f>
        <v>100</v>
      </c>
      <c r="I64" s="236">
        <f>G64/G48*100</f>
        <v>0.82123591051135525</v>
      </c>
      <c r="J64" s="236"/>
      <c r="K64" s="236"/>
      <c r="L64" s="236"/>
      <c r="M64" s="236">
        <f>K64/K48*100</f>
        <v>0</v>
      </c>
    </row>
    <row r="65" spans="1:13" s="237" customFormat="1" ht="66" hidden="1" customHeight="1">
      <c r="A65" s="238" t="s">
        <v>321</v>
      </c>
      <c r="B65" s="236">
        <f t="shared" si="9"/>
        <v>0</v>
      </c>
      <c r="C65" s="236">
        <f>G65+K65</f>
        <v>0</v>
      </c>
      <c r="D65" s="236" t="e">
        <f t="shared" si="1"/>
        <v>#DIV/0!</v>
      </c>
      <c r="E65" s="236">
        <f>C65/C48*100</f>
        <v>0</v>
      </c>
      <c r="F65" s="236"/>
      <c r="G65" s="236"/>
      <c r="H65" s="236"/>
      <c r="I65" s="236"/>
      <c r="J65" s="236"/>
      <c r="K65" s="236"/>
      <c r="L65" s="236" t="e">
        <f>K65/J65*100</f>
        <v>#DIV/0!</v>
      </c>
      <c r="M65" s="236">
        <f>K65/K48*100</f>
        <v>0</v>
      </c>
    </row>
    <row r="66" spans="1:13" s="237" customFormat="1" ht="133.5" customHeight="1">
      <c r="A66" s="238" t="s">
        <v>322</v>
      </c>
      <c r="B66" s="236">
        <f t="shared" si="9"/>
        <v>35352</v>
      </c>
      <c r="C66" s="236">
        <f>G66+K66</f>
        <v>0</v>
      </c>
      <c r="D66" s="236">
        <f t="shared" si="1"/>
        <v>0</v>
      </c>
      <c r="E66" s="236">
        <f>C66/C48*100</f>
        <v>0</v>
      </c>
      <c r="F66" s="236"/>
      <c r="G66" s="236"/>
      <c r="H66" s="236"/>
      <c r="I66" s="236">
        <f>G66/G48*100</f>
        <v>0</v>
      </c>
      <c r="J66" s="236">
        <v>35352</v>
      </c>
      <c r="K66" s="236"/>
      <c r="L66" s="236">
        <f>K66/J66*100</f>
        <v>0</v>
      </c>
      <c r="M66" s="236">
        <f>K66/K48*100</f>
        <v>0</v>
      </c>
    </row>
    <row r="67" spans="1:13" s="237" customFormat="1" ht="24.75" hidden="1" customHeight="1">
      <c r="A67" s="238" t="s">
        <v>323</v>
      </c>
      <c r="B67" s="236">
        <f t="shared" si="9"/>
        <v>0</v>
      </c>
      <c r="C67" s="236">
        <f>G67+K67</f>
        <v>0</v>
      </c>
      <c r="D67" s="236" t="e">
        <f>C67/B67*100</f>
        <v>#DIV/0!</v>
      </c>
      <c r="E67" s="236">
        <f>C67/C48*100</f>
        <v>0</v>
      </c>
      <c r="F67" s="236"/>
      <c r="G67" s="236"/>
      <c r="H67" s="236" t="e">
        <f>G67/F67*100</f>
        <v>#DIV/0!</v>
      </c>
      <c r="I67" s="236">
        <f>G67/G48*100</f>
        <v>0</v>
      </c>
      <c r="J67" s="236"/>
      <c r="K67" s="236"/>
      <c r="L67" s="236"/>
      <c r="M67" s="236"/>
    </row>
    <row r="68" spans="1:13" s="237" customFormat="1" ht="13.5" hidden="1" customHeight="1">
      <c r="A68" s="238" t="s">
        <v>324</v>
      </c>
      <c r="B68" s="236">
        <f t="shared" si="9"/>
        <v>0</v>
      </c>
      <c r="C68" s="236"/>
      <c r="D68" s="236" t="e">
        <f>C68/B68*100</f>
        <v>#DIV/0!</v>
      </c>
      <c r="E68" s="236">
        <f>C68/C48*100</f>
        <v>0</v>
      </c>
      <c r="F68" s="236"/>
      <c r="G68" s="236"/>
      <c r="H68" s="236"/>
      <c r="I68" s="236">
        <f>G68/G48*100</f>
        <v>0</v>
      </c>
      <c r="J68" s="236"/>
      <c r="K68" s="236"/>
      <c r="L68" s="236"/>
      <c r="M68" s="236"/>
    </row>
    <row r="69" spans="1:13" s="221" customFormat="1" ht="24" customHeight="1">
      <c r="A69" s="201" t="s">
        <v>325</v>
      </c>
      <c r="B69" s="202">
        <f t="shared" ref="B69:C85" si="11">F69+J69</f>
        <v>852708.10000000009</v>
      </c>
      <c r="C69" s="202">
        <f t="shared" si="11"/>
        <v>514426.5</v>
      </c>
      <c r="D69" s="202">
        <f t="shared" si="1"/>
        <v>60.328557920348111</v>
      </c>
      <c r="E69" s="202">
        <f>C69/C48*100</f>
        <v>84.213472119066196</v>
      </c>
      <c r="F69" s="202">
        <f>F70+F71+F72+F77+F78+F79+F80</f>
        <v>849410.10000000009</v>
      </c>
      <c r="G69" s="202">
        <f>G70+G71+G72+G77+G78+G79+G80</f>
        <v>513019.9</v>
      </c>
      <c r="H69" s="202">
        <f>G69/F69*100</f>
        <v>60.397198008358977</v>
      </c>
      <c r="I69" s="202">
        <f>G69/G48*100</f>
        <v>90.919174925428777</v>
      </c>
      <c r="J69" s="202">
        <f>J70+J71+J72</f>
        <v>3298</v>
      </c>
      <c r="K69" s="202">
        <f>K70+K71+K72</f>
        <v>1406.6</v>
      </c>
      <c r="L69" s="202">
        <f>K69/J69*100</f>
        <v>42.650090964220738</v>
      </c>
      <c r="M69" s="202">
        <f>K69/K48*100</f>
        <v>3.0184031175430466</v>
      </c>
    </row>
    <row r="70" spans="1:13" ht="38.25" hidden="1" customHeight="1">
      <c r="A70" s="233" t="s">
        <v>326</v>
      </c>
      <c r="B70" s="204">
        <f t="shared" si="11"/>
        <v>0</v>
      </c>
      <c r="C70" s="204">
        <f t="shared" si="11"/>
        <v>0</v>
      </c>
      <c r="D70" s="204"/>
      <c r="E70" s="204">
        <f>C70/C48*100</f>
        <v>0</v>
      </c>
      <c r="F70" s="204"/>
      <c r="G70" s="204"/>
      <c r="H70" s="241"/>
      <c r="I70" s="204">
        <f>G70/G48*100</f>
        <v>0</v>
      </c>
      <c r="J70" s="204">
        <v>0</v>
      </c>
      <c r="K70" s="204">
        <v>0</v>
      </c>
      <c r="L70" s="204"/>
      <c r="M70" s="204">
        <f>K70/K48*100</f>
        <v>0</v>
      </c>
    </row>
    <row r="71" spans="1:13" s="237" customFormat="1" ht="48" customHeight="1">
      <c r="A71" s="239" t="s">
        <v>327</v>
      </c>
      <c r="B71" s="236">
        <f t="shared" si="11"/>
        <v>2791.4</v>
      </c>
      <c r="C71" s="236">
        <f t="shared" si="11"/>
        <v>1183.5</v>
      </c>
      <c r="D71" s="236">
        <f t="shared" si="1"/>
        <v>42.398079816579489</v>
      </c>
      <c r="E71" s="236">
        <f>C71/C48*100</f>
        <v>0.19374321550875559</v>
      </c>
      <c r="F71" s="236"/>
      <c r="G71" s="236"/>
      <c r="H71" s="242"/>
      <c r="I71" s="236">
        <f>G71/G48*100</f>
        <v>0</v>
      </c>
      <c r="J71" s="236">
        <v>2791.4</v>
      </c>
      <c r="K71" s="236">
        <v>1183.5</v>
      </c>
      <c r="L71" s="236">
        <f>K71/J71*100</f>
        <v>42.398079816579489</v>
      </c>
      <c r="M71" s="236">
        <f>K71/K48*100</f>
        <v>2.5396559715713036</v>
      </c>
    </row>
    <row r="72" spans="1:13" s="245" customFormat="1" ht="44.25" customHeight="1">
      <c r="A72" s="243" t="s">
        <v>328</v>
      </c>
      <c r="B72" s="244">
        <f t="shared" si="11"/>
        <v>64606</v>
      </c>
      <c r="C72" s="244">
        <f t="shared" si="11"/>
        <v>42499.5</v>
      </c>
      <c r="D72" s="244">
        <f t="shared" si="1"/>
        <v>65.78258985233569</v>
      </c>
      <c r="E72" s="244">
        <f>C72/C48*100</f>
        <v>6.957321324473476</v>
      </c>
      <c r="F72" s="244">
        <f>F73+F74+F75</f>
        <v>64099.4</v>
      </c>
      <c r="G72" s="244">
        <f>G73+G74+G75</f>
        <v>42276.4</v>
      </c>
      <c r="H72" s="244">
        <f>G72/F72*100</f>
        <v>65.954439511134268</v>
      </c>
      <c r="I72" s="244">
        <f>G72/G48*100</f>
        <v>7.4923709719981568</v>
      </c>
      <c r="J72" s="244">
        <f>J73+J74+J75</f>
        <v>506.6</v>
      </c>
      <c r="K72" s="244">
        <f>K73+K74+K75</f>
        <v>223.1</v>
      </c>
      <c r="L72" s="244">
        <f>K72/J72*100</f>
        <v>44.03868930122384</v>
      </c>
      <c r="M72" s="244">
        <f>K72/K48*100</f>
        <v>0.47874714597174295</v>
      </c>
    </row>
    <row r="73" spans="1:13" s="247" customFormat="1" ht="16.5" customHeight="1">
      <c r="A73" s="246" t="s">
        <v>329</v>
      </c>
      <c r="B73" s="242">
        <f t="shared" si="11"/>
        <v>8687.7999999999993</v>
      </c>
      <c r="C73" s="242">
        <f t="shared" si="11"/>
        <v>3812.9</v>
      </c>
      <c r="D73" s="242">
        <f t="shared" si="1"/>
        <v>43.887980846704579</v>
      </c>
      <c r="E73" s="242">
        <f>C73/C48*100</f>
        <v>0.62418547225461274</v>
      </c>
      <c r="F73" s="242">
        <v>8181.2</v>
      </c>
      <c r="G73" s="242">
        <v>3589.8</v>
      </c>
      <c r="H73" s="242">
        <f>G73/F73*100</f>
        <v>43.878648609006014</v>
      </c>
      <c r="I73" s="242">
        <f>G73/G48*100</f>
        <v>0.63619686906356698</v>
      </c>
      <c r="J73" s="242">
        <v>506.6</v>
      </c>
      <c r="K73" s="242">
        <v>223.1</v>
      </c>
      <c r="L73" s="236">
        <f>K73/J73*100</f>
        <v>44.03868930122384</v>
      </c>
      <c r="M73" s="236">
        <f>K73/K48*100</f>
        <v>0.47874714597174295</v>
      </c>
    </row>
    <row r="74" spans="1:13" s="247" customFormat="1" ht="33" customHeight="1">
      <c r="A74" s="246" t="s">
        <v>330</v>
      </c>
      <c r="B74" s="242">
        <f t="shared" si="11"/>
        <v>10853.8</v>
      </c>
      <c r="C74" s="242">
        <f t="shared" si="11"/>
        <v>6726.2</v>
      </c>
      <c r="D74" s="242">
        <f t="shared" si="1"/>
        <v>61.970922626177007</v>
      </c>
      <c r="E74" s="242">
        <f>C74/C48*100</f>
        <v>1.1011031822179904</v>
      </c>
      <c r="F74" s="242">
        <v>10853.8</v>
      </c>
      <c r="G74" s="242">
        <v>6726.2</v>
      </c>
      <c r="H74" s="242">
        <f>G74/F74*100</f>
        <v>61.970922626177007</v>
      </c>
      <c r="I74" s="242">
        <f>G74/G48*100</f>
        <v>1.1920406096984133</v>
      </c>
      <c r="J74" s="242">
        <v>0</v>
      </c>
      <c r="K74" s="242"/>
      <c r="L74" s="236"/>
      <c r="M74" s="236"/>
    </row>
    <row r="75" spans="1:13" s="247" customFormat="1" ht="45" customHeight="1">
      <c r="A75" s="246" t="s">
        <v>331</v>
      </c>
      <c r="B75" s="242">
        <f>F75+J75</f>
        <v>45064.4</v>
      </c>
      <c r="C75" s="242">
        <f>G75+K75</f>
        <v>31960.400000000001</v>
      </c>
      <c r="D75" s="242">
        <f t="shared" si="1"/>
        <v>70.921614400724295</v>
      </c>
      <c r="E75" s="242">
        <f>C75/C48*100</f>
        <v>5.2320326700008719</v>
      </c>
      <c r="F75" s="242">
        <v>45064.4</v>
      </c>
      <c r="G75" s="242">
        <v>31960.400000000001</v>
      </c>
      <c r="H75" s="242">
        <f>G75/F75*100</f>
        <v>70.921614400724295</v>
      </c>
      <c r="I75" s="242">
        <f>G75/G48*100</f>
        <v>5.6641334932361769</v>
      </c>
      <c r="J75" s="242">
        <v>0</v>
      </c>
      <c r="K75" s="242"/>
      <c r="L75" s="236"/>
      <c r="M75" s="236"/>
    </row>
    <row r="76" spans="1:13" s="247" customFormat="1" ht="125.25" hidden="1" customHeight="1">
      <c r="A76" s="248"/>
      <c r="B76" s="242">
        <f t="shared" si="11"/>
        <v>0</v>
      </c>
      <c r="C76" s="242">
        <f t="shared" si="11"/>
        <v>0</v>
      </c>
      <c r="D76" s="242"/>
      <c r="E76" s="242">
        <f>C76/C48*100</f>
        <v>0</v>
      </c>
      <c r="F76" s="242"/>
      <c r="G76" s="242"/>
      <c r="H76" s="242"/>
      <c r="I76" s="242">
        <f>G76/G48*100</f>
        <v>0</v>
      </c>
      <c r="J76" s="242">
        <v>0</v>
      </c>
      <c r="K76" s="242">
        <v>0</v>
      </c>
      <c r="L76" s="236"/>
      <c r="M76" s="236"/>
    </row>
    <row r="77" spans="1:13" s="247" customFormat="1" ht="47.25">
      <c r="A77" s="249" t="s">
        <v>332</v>
      </c>
      <c r="B77" s="236">
        <f t="shared" si="11"/>
        <v>1460.7</v>
      </c>
      <c r="C77" s="242">
        <f t="shared" si="11"/>
        <v>0</v>
      </c>
      <c r="D77" s="242"/>
      <c r="E77" s="242">
        <f>C77/C49*100</f>
        <v>0</v>
      </c>
      <c r="F77" s="236">
        <v>1460.7</v>
      </c>
      <c r="G77" s="242"/>
      <c r="H77" s="242"/>
      <c r="I77" s="242">
        <f>G77/G48*100</f>
        <v>0</v>
      </c>
      <c r="J77" s="242">
        <v>0</v>
      </c>
      <c r="K77" s="242">
        <v>0</v>
      </c>
      <c r="L77" s="236"/>
      <c r="M77" s="236"/>
    </row>
    <row r="78" spans="1:13" s="237" customFormat="1" ht="63">
      <c r="A78" s="249" t="s">
        <v>333</v>
      </c>
      <c r="B78" s="236">
        <f t="shared" si="11"/>
        <v>46.2</v>
      </c>
      <c r="C78" s="236">
        <f>G78+K78</f>
        <v>0</v>
      </c>
      <c r="D78" s="236">
        <f t="shared" si="1"/>
        <v>0</v>
      </c>
      <c r="E78" s="236">
        <f>C78/C48*100</f>
        <v>0</v>
      </c>
      <c r="F78" s="236">
        <v>46.2</v>
      </c>
      <c r="G78" s="236"/>
      <c r="H78" s="236">
        <f t="shared" ref="H78:H83" si="12">G78/F78*100</f>
        <v>0</v>
      </c>
      <c r="I78" s="236">
        <f>G78/G48*100</f>
        <v>0</v>
      </c>
      <c r="J78" s="236"/>
      <c r="K78" s="236"/>
      <c r="L78" s="236"/>
      <c r="M78" s="236"/>
    </row>
    <row r="79" spans="1:13" s="237" customFormat="1" ht="150" customHeight="1">
      <c r="A79" s="238" t="s">
        <v>334</v>
      </c>
      <c r="B79" s="236">
        <f>F79+J79</f>
        <v>578972.9</v>
      </c>
      <c r="C79" s="236">
        <f>G79+K79</f>
        <v>352351</v>
      </c>
      <c r="D79" s="236">
        <f>C79/B79*100</f>
        <v>60.857943437421682</v>
      </c>
      <c r="E79" s="236">
        <f>C79/C48*100</f>
        <v>57.681128625032144</v>
      </c>
      <c r="F79" s="236">
        <v>578972.9</v>
      </c>
      <c r="G79" s="236">
        <v>352351</v>
      </c>
      <c r="H79" s="236">
        <f t="shared" si="12"/>
        <v>60.857943437421682</v>
      </c>
      <c r="I79" s="236">
        <f>G79/G48*100</f>
        <v>62.444872419470975</v>
      </c>
      <c r="J79" s="236"/>
      <c r="K79" s="236"/>
      <c r="L79" s="236"/>
      <c r="M79" s="236"/>
    </row>
    <row r="80" spans="1:13" s="237" customFormat="1" ht="90" customHeight="1">
      <c r="A80" s="238" t="s">
        <v>335</v>
      </c>
      <c r="B80" s="236">
        <f t="shared" si="11"/>
        <v>204830.9</v>
      </c>
      <c r="C80" s="236">
        <f>G80+K80</f>
        <v>118392.5</v>
      </c>
      <c r="D80" s="236">
        <f t="shared" si="1"/>
        <v>57.800117072180022</v>
      </c>
      <c r="E80" s="236">
        <f>C80/C48*100</f>
        <v>19.381278954051833</v>
      </c>
      <c r="F80" s="236">
        <v>204830.9</v>
      </c>
      <c r="G80" s="236">
        <v>118392.5</v>
      </c>
      <c r="H80" s="236">
        <f t="shared" si="12"/>
        <v>57.800117072180022</v>
      </c>
      <c r="I80" s="236">
        <f>G80/G48*100</f>
        <v>20.981931533959653</v>
      </c>
      <c r="J80" s="236">
        <v>0</v>
      </c>
      <c r="K80" s="236">
        <v>0</v>
      </c>
      <c r="L80" s="236"/>
      <c r="M80" s="236"/>
    </row>
    <row r="81" spans="1:14" s="221" customFormat="1" ht="23.25" customHeight="1">
      <c r="A81" s="201" t="s">
        <v>336</v>
      </c>
      <c r="B81" s="202">
        <f t="shared" si="11"/>
        <v>59.4</v>
      </c>
      <c r="C81" s="202">
        <f t="shared" si="11"/>
        <v>55.8</v>
      </c>
      <c r="D81" s="202">
        <f t="shared" si="1"/>
        <v>93.939393939393938</v>
      </c>
      <c r="E81" s="202">
        <f>C81/C48*100</f>
        <v>9.1346611114394259E-3</v>
      </c>
      <c r="F81" s="202">
        <f>F82+F83</f>
        <v>59.4</v>
      </c>
      <c r="G81" s="202">
        <f>G82+G83</f>
        <v>55.8</v>
      </c>
      <c r="H81" s="202">
        <f t="shared" si="12"/>
        <v>93.939393939393938</v>
      </c>
      <c r="I81" s="202">
        <f>G81/G48*100</f>
        <v>9.8890705035787618E-3</v>
      </c>
      <c r="J81" s="202">
        <f>J82+J83</f>
        <v>0</v>
      </c>
      <c r="K81" s="202">
        <f>K82+K83</f>
        <v>0</v>
      </c>
      <c r="L81" s="202"/>
      <c r="M81" s="202">
        <f>K81/K48*100</f>
        <v>0</v>
      </c>
    </row>
    <row r="82" spans="1:14" ht="317.25" hidden="1" customHeight="1">
      <c r="A82" s="250" t="s">
        <v>337</v>
      </c>
      <c r="B82" s="204">
        <f>F82+J82</f>
        <v>0</v>
      </c>
      <c r="C82" s="204">
        <f>G82+K82</f>
        <v>0</v>
      </c>
      <c r="D82" s="204" t="e">
        <f t="shared" ref="D82:D88" si="13">C82/B82*100</f>
        <v>#DIV/0!</v>
      </c>
      <c r="E82" s="204">
        <f>C82/C48*100</f>
        <v>0</v>
      </c>
      <c r="F82" s="204"/>
      <c r="G82" s="204"/>
      <c r="H82" s="204" t="e">
        <f t="shared" si="12"/>
        <v>#DIV/0!</v>
      </c>
      <c r="I82" s="204">
        <f>G82/G48*100</f>
        <v>0</v>
      </c>
      <c r="J82" s="204"/>
      <c r="K82" s="204"/>
      <c r="L82" s="204"/>
      <c r="M82" s="204">
        <f>K82/K48*100</f>
        <v>0</v>
      </c>
    </row>
    <row r="83" spans="1:14" ht="51" customHeight="1">
      <c r="A83" s="250" t="s">
        <v>338</v>
      </c>
      <c r="B83" s="204">
        <f t="shared" ref="B83:B88" si="14">F83+J83</f>
        <v>59.4</v>
      </c>
      <c r="C83" s="204"/>
      <c r="D83" s="204">
        <f>C83/B83*100</f>
        <v>0</v>
      </c>
      <c r="E83" s="204">
        <f>C83/C48*100</f>
        <v>0</v>
      </c>
      <c r="F83" s="204">
        <v>59.4</v>
      </c>
      <c r="G83" s="204">
        <v>55.8</v>
      </c>
      <c r="H83" s="204">
        <f t="shared" si="12"/>
        <v>93.939393939393938</v>
      </c>
      <c r="I83" s="204">
        <f>G83/G48*100</f>
        <v>9.8890705035787618E-3</v>
      </c>
      <c r="J83" s="204"/>
      <c r="K83" s="204"/>
      <c r="L83" s="204"/>
      <c r="M83" s="204"/>
    </row>
    <row r="84" spans="1:14" s="253" customFormat="1" ht="49.5" customHeight="1">
      <c r="A84" s="251" t="s">
        <v>339</v>
      </c>
      <c r="B84" s="252">
        <f t="shared" si="14"/>
        <v>0</v>
      </c>
      <c r="C84" s="252">
        <f>G84+K84</f>
        <v>50</v>
      </c>
      <c r="D84" s="252"/>
      <c r="E84" s="252">
        <f>C84/C92*100</f>
        <v>5.5004816771804703E-3</v>
      </c>
      <c r="F84" s="252"/>
      <c r="G84" s="252">
        <v>50</v>
      </c>
      <c r="H84" s="252"/>
      <c r="I84" s="252">
        <f>G84/G92*100</f>
        <v>6.4736274129636971E-3</v>
      </c>
      <c r="J84" s="252"/>
      <c r="K84" s="252"/>
      <c r="L84" s="252"/>
      <c r="M84" s="252"/>
    </row>
    <row r="85" spans="1:14" s="221" customFormat="1" ht="26.25" customHeight="1">
      <c r="A85" s="254" t="s">
        <v>340</v>
      </c>
      <c r="B85" s="255">
        <f t="shared" si="14"/>
        <v>222.3</v>
      </c>
      <c r="C85" s="252">
        <f t="shared" si="11"/>
        <v>307.2</v>
      </c>
      <c r="D85" s="252">
        <f t="shared" si="13"/>
        <v>138.19163292847503</v>
      </c>
      <c r="E85" s="252">
        <f>C85/C92*100</f>
        <v>3.3794959424596809E-2</v>
      </c>
      <c r="F85" s="255">
        <v>80</v>
      </c>
      <c r="G85" s="252">
        <v>47.3</v>
      </c>
      <c r="H85" s="256">
        <f>G85/F85*100</f>
        <v>59.124999999999993</v>
      </c>
      <c r="I85" s="252">
        <f>G85/G92*100</f>
        <v>6.1240515326636564E-3</v>
      </c>
      <c r="J85" s="255">
        <v>142.30000000000001</v>
      </c>
      <c r="K85" s="255">
        <v>259.89999999999998</v>
      </c>
      <c r="L85" s="255">
        <f>K85/J85*100</f>
        <v>182.64230498945886</v>
      </c>
      <c r="M85" s="255">
        <f>K85/K92*100</f>
        <v>0.16769840870405717</v>
      </c>
    </row>
    <row r="86" spans="1:14" s="221" customFormat="1" ht="75.75" customHeight="1">
      <c r="A86" s="254" t="s">
        <v>341</v>
      </c>
      <c r="B86" s="255">
        <f>F86+J86-556.3</f>
        <v>0</v>
      </c>
      <c r="C86" s="252">
        <f>G86+K86-499.2</f>
        <v>57.099999999999966</v>
      </c>
      <c r="D86" s="252"/>
      <c r="E86" s="252">
        <f>C86/C92*100</f>
        <v>6.281550075340093E-3</v>
      </c>
      <c r="F86" s="255"/>
      <c r="G86" s="255"/>
      <c r="H86" s="255"/>
      <c r="I86" s="255">
        <f>G86/G92*100</f>
        <v>0</v>
      </c>
      <c r="J86" s="255">
        <v>556.29999999999995</v>
      </c>
      <c r="K86" s="255">
        <v>556.29999999999995</v>
      </c>
      <c r="L86" s="255">
        <f>K86/J86*100</f>
        <v>100</v>
      </c>
      <c r="M86" s="257">
        <f>K86/K92*100</f>
        <v>0.35894815222034243</v>
      </c>
    </row>
    <row r="87" spans="1:14" s="234" customFormat="1" ht="77.25" customHeight="1">
      <c r="A87" s="254" t="s">
        <v>303</v>
      </c>
      <c r="B87" s="258">
        <f>F87+J87+556.3</f>
        <v>-1207.6000000000001</v>
      </c>
      <c r="C87" s="258">
        <f>G87+K87+499.2</f>
        <v>-1264.7</v>
      </c>
      <c r="D87" s="255">
        <f t="shared" si="13"/>
        <v>104.72838688307387</v>
      </c>
      <c r="E87" s="258">
        <f>C87/C92*100</f>
        <v>-0.13912918354260284</v>
      </c>
      <c r="F87" s="258">
        <v>-969.4</v>
      </c>
      <c r="G87" s="259">
        <v>-969.4</v>
      </c>
      <c r="H87" s="255">
        <f>G87/F87*100</f>
        <v>100</v>
      </c>
      <c r="I87" s="258">
        <f>G87/G92*100</f>
        <v>-0.12551068828254014</v>
      </c>
      <c r="J87" s="258">
        <v>-794.5</v>
      </c>
      <c r="K87" s="258">
        <v>-794.5</v>
      </c>
      <c r="L87" s="255">
        <f>K87/J87*100</f>
        <v>100</v>
      </c>
      <c r="M87" s="257">
        <f>K87/K92*100</f>
        <v>-0.51264480844699278</v>
      </c>
    </row>
    <row r="88" spans="1:14" s="263" customFormat="1" ht="24" customHeight="1">
      <c r="A88" s="260" t="s">
        <v>342</v>
      </c>
      <c r="B88" s="261">
        <f t="shared" si="14"/>
        <v>1717899.9000000004</v>
      </c>
      <c r="C88" s="261">
        <f>G88+K88</f>
        <v>909011.3</v>
      </c>
      <c r="D88" s="261">
        <f t="shared" si="13"/>
        <v>52.914101688928426</v>
      </c>
      <c r="E88" s="261">
        <f>E13+E48+E84+E85+E86+E87</f>
        <v>99.999999999999986</v>
      </c>
      <c r="F88" s="261">
        <f>F13+F48+F84+F85+F86+F87</f>
        <v>1342956.8000000003</v>
      </c>
      <c r="G88" s="261">
        <f>G13+G48+G84+G85+G86+G87</f>
        <v>766993.70000000007</v>
      </c>
      <c r="H88" s="261">
        <f>G88/F88*100</f>
        <v>57.11231366489227</v>
      </c>
      <c r="I88" s="261">
        <f>I13+I48+I85+I87</f>
        <v>99.298155210396118</v>
      </c>
      <c r="J88" s="262">
        <f>J13+J48+J85+J86+J87</f>
        <v>374943.1</v>
      </c>
      <c r="K88" s="262">
        <f>K13+K48+K85+K86+K87</f>
        <v>142017.59999999998</v>
      </c>
      <c r="L88" s="262">
        <f>K88/J88*100</f>
        <v>37.877107219735471</v>
      </c>
      <c r="M88" s="262">
        <f>M13+M48+M85+M87</f>
        <v>91.27677915816561</v>
      </c>
    </row>
    <row r="89" spans="1:14" s="263" customFormat="1" ht="43.5" customHeight="1">
      <c r="A89" s="264" t="s">
        <v>343</v>
      </c>
      <c r="B89" s="265"/>
      <c r="C89" s="265"/>
      <c r="D89" s="265"/>
      <c r="E89" s="265"/>
      <c r="F89" s="265">
        <v>10508.9</v>
      </c>
      <c r="G89" s="265">
        <v>5370.8</v>
      </c>
      <c r="H89" s="265">
        <f>G89/F89*100</f>
        <v>51.107156790910565</v>
      </c>
      <c r="I89" s="265">
        <f>G89/G92*100</f>
        <v>0.69537116219090844</v>
      </c>
      <c r="J89" s="266"/>
      <c r="K89" s="266"/>
      <c r="L89" s="266"/>
      <c r="M89" s="266"/>
    </row>
    <row r="90" spans="1:14" s="267" customFormat="1" ht="44.25" customHeight="1">
      <c r="A90" s="264" t="s">
        <v>344</v>
      </c>
      <c r="B90" s="265"/>
      <c r="C90" s="265"/>
      <c r="D90" s="265"/>
      <c r="E90" s="265"/>
      <c r="F90" s="265"/>
      <c r="G90" s="265"/>
      <c r="H90" s="265"/>
      <c r="I90" s="265"/>
      <c r="J90" s="266">
        <v>26204.400000000001</v>
      </c>
      <c r="K90" s="266">
        <v>12963</v>
      </c>
      <c r="L90" s="266">
        <f>K90/J90*100</f>
        <v>49.468791500664004</v>
      </c>
      <c r="M90" s="266">
        <f>K90/K92*100</f>
        <v>8.3642726896140562</v>
      </c>
    </row>
    <row r="91" spans="1:14" s="267" customFormat="1" ht="27.75" customHeight="1">
      <c r="A91" s="268" t="s">
        <v>345</v>
      </c>
      <c r="B91" s="269">
        <f>B48+B84+B85+B86+B87</f>
        <v>1110176.5</v>
      </c>
      <c r="C91" s="269">
        <f>C48+C84+C85+C86+C87</f>
        <v>610009.70000000007</v>
      </c>
      <c r="D91" s="269">
        <f>C91/B91*100</f>
        <v>54.947091746222341</v>
      </c>
      <c r="E91" s="269">
        <f>C91/C92*100</f>
        <v>67.10694355504711</v>
      </c>
      <c r="F91" s="269">
        <f>F48+F84+F85+F86+F87+F89</f>
        <v>936051.00000000012</v>
      </c>
      <c r="G91" s="269">
        <f>G48+G84+G85+G86+G87+G89</f>
        <v>568758.00000000012</v>
      </c>
      <c r="H91" s="269">
        <f>G91/F91*100</f>
        <v>60.761432870644875</v>
      </c>
      <c r="I91" s="269">
        <f>G91/G92*100</f>
        <v>73.638547602848135</v>
      </c>
      <c r="J91" s="270">
        <f>J48+J84+J85+J86+J87+J90</f>
        <v>210838.79999999996</v>
      </c>
      <c r="K91" s="270">
        <f>K48+K84+K85+K86+K87+K90</f>
        <v>59585.5</v>
      </c>
      <c r="L91" s="270">
        <f>K91/J91*100</f>
        <v>28.261164453601523</v>
      </c>
      <c r="M91" s="270">
        <f>K91/K92*100</f>
        <v>38.447070149425159</v>
      </c>
      <c r="N91" s="271"/>
    </row>
    <row r="92" spans="1:14" s="277" customFormat="1" ht="21.75" customHeight="1">
      <c r="A92" s="272" t="s">
        <v>346</v>
      </c>
      <c r="B92" s="273">
        <f>B88</f>
        <v>1717899.9000000004</v>
      </c>
      <c r="C92" s="273">
        <f>C88</f>
        <v>909011.3</v>
      </c>
      <c r="D92" s="273">
        <f>C92/B92*100</f>
        <v>52.914101688928426</v>
      </c>
      <c r="E92" s="274">
        <f>E13+E91</f>
        <v>100</v>
      </c>
      <c r="F92" s="273">
        <f>F88+F89</f>
        <v>1353465.7000000002</v>
      </c>
      <c r="G92" s="273">
        <f>G88+G89</f>
        <v>772364.50000000012</v>
      </c>
      <c r="H92" s="274">
        <f>G92/F92*100</f>
        <v>57.065686998939093</v>
      </c>
      <c r="I92" s="274">
        <f>I13+I91</f>
        <v>100</v>
      </c>
      <c r="J92" s="275">
        <f>J88+J90</f>
        <v>401147.5</v>
      </c>
      <c r="K92" s="275">
        <f>K88+K90</f>
        <v>154980.59999999998</v>
      </c>
      <c r="L92" s="275">
        <f>K92/J92*100</f>
        <v>38.63431780080893</v>
      </c>
      <c r="M92" s="276">
        <f>M13+M91</f>
        <v>100.00000000000001</v>
      </c>
    </row>
    <row r="93" spans="1:14" s="267" customFormat="1" ht="77.25" customHeight="1">
      <c r="A93" s="278"/>
      <c r="C93" s="279" t="s">
        <v>347</v>
      </c>
      <c r="D93" s="279"/>
      <c r="E93" s="280"/>
      <c r="F93" s="281"/>
      <c r="G93" s="281"/>
      <c r="H93" s="281"/>
      <c r="I93" s="282" t="s">
        <v>348</v>
      </c>
      <c r="J93" s="282"/>
      <c r="K93" s="283"/>
      <c r="M93" s="284"/>
    </row>
    <row r="94" spans="1:14" s="267" customFormat="1" ht="11.25" hidden="1" customHeight="1">
      <c r="A94" s="285"/>
      <c r="B94" s="286"/>
      <c r="C94" s="286"/>
      <c r="D94" s="287"/>
      <c r="E94" s="287"/>
      <c r="F94" s="286"/>
      <c r="G94" s="286"/>
      <c r="H94" s="288"/>
      <c r="I94" s="287"/>
      <c r="J94" s="286"/>
      <c r="K94" s="286"/>
      <c r="L94" s="287"/>
      <c r="M94" s="178"/>
    </row>
    <row r="95" spans="1:14" s="267" customFormat="1" ht="18" hidden="1" customHeight="1">
      <c r="A95" s="304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</row>
    <row r="96" spans="1:14" s="267" customFormat="1" ht="19.5" customHeight="1">
      <c r="A96" s="289" t="s">
        <v>349</v>
      </c>
      <c r="G96" s="176"/>
      <c r="H96" s="177"/>
      <c r="I96" s="177"/>
      <c r="J96" s="176"/>
      <c r="K96" s="176"/>
      <c r="L96" s="177"/>
      <c r="M96" s="178"/>
    </row>
    <row r="97" spans="1:13" s="267" customFormat="1" ht="21" customHeight="1">
      <c r="A97" s="289" t="s">
        <v>350</v>
      </c>
      <c r="B97" s="290" t="s">
        <v>351</v>
      </c>
      <c r="C97" s="291" t="s">
        <v>352</v>
      </c>
      <c r="D97" s="292" t="s">
        <v>353</v>
      </c>
      <c r="E97" s="292" t="s">
        <v>354</v>
      </c>
      <c r="F97" s="291" t="s">
        <v>355</v>
      </c>
      <c r="G97" s="290" t="s">
        <v>356</v>
      </c>
      <c r="H97" s="291"/>
      <c r="I97" s="292"/>
      <c r="J97" s="292"/>
      <c r="K97" s="292"/>
      <c r="L97" s="292"/>
      <c r="M97" s="292"/>
    </row>
    <row r="98" spans="1:13" ht="21" customHeight="1">
      <c r="A98" s="289" t="s">
        <v>132</v>
      </c>
      <c r="B98" s="293">
        <f t="shared" ref="B98:G98" si="15">B99+B100</f>
        <v>28862.799999999999</v>
      </c>
      <c r="C98" s="293">
        <f t="shared" si="15"/>
        <v>30421.9</v>
      </c>
      <c r="D98" s="293">
        <f t="shared" si="15"/>
        <v>30086.7</v>
      </c>
      <c r="E98" s="293">
        <f t="shared" si="15"/>
        <v>28736.7</v>
      </c>
      <c r="F98" s="293">
        <f t="shared" si="15"/>
        <v>31004.7</v>
      </c>
      <c r="G98" s="293">
        <f t="shared" si="15"/>
        <v>28321.200000000001</v>
      </c>
      <c r="H98" s="293"/>
      <c r="I98" s="293"/>
      <c r="J98" s="293"/>
      <c r="K98" s="293"/>
      <c r="L98" s="293"/>
      <c r="M98" s="293"/>
    </row>
    <row r="99" spans="1:13" ht="21" customHeight="1">
      <c r="A99" s="289" t="s">
        <v>257</v>
      </c>
      <c r="B99" s="294">
        <v>7100.8</v>
      </c>
      <c r="C99" s="295">
        <v>8822.2000000000007</v>
      </c>
      <c r="D99" s="295">
        <v>7023.7</v>
      </c>
      <c r="E99" s="295">
        <v>6968.2</v>
      </c>
      <c r="F99" s="295">
        <v>10388.5</v>
      </c>
      <c r="G99" s="296">
        <v>8850</v>
      </c>
      <c r="H99" s="296"/>
      <c r="I99" s="296"/>
      <c r="J99" s="296"/>
      <c r="K99" s="296"/>
      <c r="L99" s="294"/>
      <c r="M99" s="294"/>
    </row>
    <row r="100" spans="1:13" ht="19.5" customHeight="1">
      <c r="A100" s="289" t="s">
        <v>129</v>
      </c>
      <c r="B100" s="294">
        <v>21762</v>
      </c>
      <c r="C100" s="297">
        <v>21599.7</v>
      </c>
      <c r="D100" s="297">
        <v>23063</v>
      </c>
      <c r="E100" s="295">
        <v>21768.5</v>
      </c>
      <c r="F100" s="295">
        <v>20616.2</v>
      </c>
      <c r="G100" s="296">
        <v>19471.2</v>
      </c>
      <c r="H100" s="296"/>
      <c r="I100" s="298"/>
      <c r="J100" s="298"/>
      <c r="K100" s="296"/>
      <c r="L100" s="294"/>
      <c r="M100" s="294"/>
    </row>
    <row r="101" spans="1:13" s="267" customFormat="1" ht="10.5" hidden="1" customHeight="1">
      <c r="A101" s="299"/>
      <c r="B101" s="300"/>
      <c r="C101" s="300"/>
      <c r="D101" s="300"/>
      <c r="E101" s="300"/>
      <c r="F101"/>
      <c r="G101"/>
      <c r="H101"/>
      <c r="I101" s="300"/>
      <c r="J101" s="300"/>
      <c r="K101"/>
      <c r="L101"/>
      <c r="M101"/>
    </row>
    <row r="102" spans="1:13" ht="135.75" customHeight="1">
      <c r="A102" s="301" t="s">
        <v>357</v>
      </c>
      <c r="B102" s="300"/>
      <c r="C102" s="300"/>
      <c r="D102" s="300"/>
      <c r="E102" s="300"/>
      <c r="F102"/>
      <c r="G102"/>
      <c r="H102"/>
      <c r="I102" s="300"/>
      <c r="J102" s="300"/>
      <c r="K102"/>
      <c r="L102"/>
      <c r="M102"/>
    </row>
    <row r="103" spans="1:13" customFormat="1" ht="16.5" customHeight="1">
      <c r="A103" s="299"/>
    </row>
    <row r="104" spans="1:13" customFormat="1" ht="16.5" customHeight="1">
      <c r="A104" s="299"/>
    </row>
    <row r="105" spans="1:13" customFormat="1" ht="25.5" customHeight="1">
      <c r="A105" s="299"/>
    </row>
    <row r="106" spans="1:13" customFormat="1" ht="17.25" customHeight="1">
      <c r="A106" s="299"/>
    </row>
    <row r="107" spans="1:13" customFormat="1" ht="26.25" customHeight="1">
      <c r="A107" s="299"/>
    </row>
    <row r="108" spans="1:13" customFormat="1" ht="16.5" customHeight="1">
      <c r="A108" s="299"/>
    </row>
    <row r="109" spans="1:13" customFormat="1" ht="25.5" customHeight="1">
      <c r="A109" s="299"/>
    </row>
    <row r="110" spans="1:13" customFormat="1" ht="25.5" customHeight="1">
      <c r="A110" s="299"/>
    </row>
    <row r="111" spans="1:13" customFormat="1" ht="102" customHeight="1">
      <c r="A111" s="299"/>
    </row>
    <row r="112" spans="1:13" customFormat="1" ht="21.75" customHeight="1">
      <c r="A112" s="299"/>
    </row>
    <row r="113" spans="1:1" customFormat="1" ht="15" customHeight="1">
      <c r="A113" s="299"/>
    </row>
    <row r="114" spans="1:1" customFormat="1" ht="25.5" customHeight="1">
      <c r="A114" s="299"/>
    </row>
    <row r="115" spans="1:1" customFormat="1" ht="25.5" customHeight="1">
      <c r="A115" s="299"/>
    </row>
    <row r="116" spans="1:1" customFormat="1" ht="17.25" customHeight="1">
      <c r="A116" s="299"/>
    </row>
    <row r="117" spans="1:1" customFormat="1" ht="26.25" customHeight="1">
      <c r="A117" s="299"/>
    </row>
    <row r="118" spans="1:1" customFormat="1" ht="16.5" customHeight="1">
      <c r="A118" s="299"/>
    </row>
    <row r="119" spans="1:1" customFormat="1" ht="25.5" customHeight="1">
      <c r="A119" s="299"/>
    </row>
    <row r="120" spans="1:1" customFormat="1" ht="25.5" customHeight="1">
      <c r="A120" s="299"/>
    </row>
    <row r="121" spans="1:1" customFormat="1" ht="102" customHeight="1">
      <c r="A121" s="299"/>
    </row>
    <row r="122" spans="1:1" customFormat="1" ht="21.75" customHeight="1">
      <c r="A122" s="299"/>
    </row>
    <row r="123" spans="1:1" customFormat="1" ht="21.75" customHeight="1">
      <c r="A123" s="299"/>
    </row>
    <row r="124" spans="1:1" customFormat="1" ht="21.75" customHeight="1">
      <c r="A124" s="299"/>
    </row>
    <row r="125" spans="1:1" customFormat="1" ht="21.75" customHeight="1">
      <c r="A125" s="299"/>
    </row>
    <row r="126" spans="1:1" customFormat="1" ht="21.75" customHeight="1">
      <c r="A126" s="299"/>
    </row>
    <row r="127" spans="1:1" customFormat="1" ht="21.75" customHeight="1">
      <c r="A127" s="299"/>
    </row>
  </sheetData>
  <mergeCells count="14">
    <mergeCell ref="C8:C9"/>
    <mergeCell ref="G8:G9"/>
    <mergeCell ref="K8:K9"/>
    <mergeCell ref="A95:M95"/>
    <mergeCell ref="A2:M2"/>
    <mergeCell ref="A3:M3"/>
    <mergeCell ref="A5:M5"/>
    <mergeCell ref="A6:A9"/>
    <mergeCell ref="B6:E6"/>
    <mergeCell ref="F6:I6"/>
    <mergeCell ref="J6:M6"/>
    <mergeCell ref="B7:B9"/>
    <mergeCell ref="F7:F9"/>
    <mergeCell ref="J7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2"/>
  <sheetViews>
    <sheetView workbookViewId="0">
      <selection activeCell="G17" sqref="G17"/>
    </sheetView>
  </sheetViews>
  <sheetFormatPr defaultColWidth="8.85546875" defaultRowHeight="12.75"/>
  <cols>
    <col min="1" max="1" width="33.5703125" style="99" customWidth="1"/>
    <col min="2" max="2" width="22" style="60" customWidth="1"/>
    <col min="3" max="3" width="13.140625" style="60" customWidth="1"/>
    <col min="4" max="4" width="11.7109375" style="60" customWidth="1"/>
    <col min="5" max="5" width="7.85546875" style="60" customWidth="1"/>
    <col min="6" max="6" width="9" style="60" customWidth="1"/>
    <col min="7" max="7" width="12.28515625" style="59" customWidth="1"/>
    <col min="8" max="8" width="10.28515625" style="59" customWidth="1"/>
    <col min="9" max="9" width="9.7109375" style="59" customWidth="1"/>
    <col min="10" max="10" width="7.5703125" style="59" customWidth="1"/>
    <col min="11" max="11" width="11.140625" style="59" customWidth="1"/>
    <col min="12" max="12" width="10.85546875" style="59" customWidth="1"/>
    <col min="13" max="13" width="9.42578125" style="59" customWidth="1"/>
    <col min="14" max="14" width="8.140625" style="59" customWidth="1"/>
    <col min="15" max="23" width="8.85546875" style="59"/>
    <col min="24" max="16384" width="8.85546875" style="60"/>
  </cols>
  <sheetData>
    <row r="1" spans="1:23" ht="7.5" customHeight="1">
      <c r="A1" s="91"/>
      <c r="B1" s="57" t="s">
        <v>42</v>
      </c>
      <c r="C1" s="57" t="s">
        <v>42</v>
      </c>
      <c r="D1" s="57" t="s">
        <v>42</v>
      </c>
      <c r="E1" s="57"/>
      <c r="F1" s="57"/>
      <c r="G1" s="100" t="s">
        <v>42</v>
      </c>
      <c r="H1" s="58"/>
      <c r="I1" s="58"/>
      <c r="J1" s="58"/>
      <c r="K1" s="58"/>
      <c r="L1" s="58"/>
      <c r="M1" s="58"/>
    </row>
    <row r="2" spans="1:23" s="62" customFormat="1" ht="17.25" customHeight="1">
      <c r="A2" s="319" t="s">
        <v>137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128"/>
      <c r="N2" s="129"/>
      <c r="O2" s="61"/>
      <c r="P2" s="61"/>
      <c r="Q2" s="61"/>
      <c r="R2" s="61"/>
      <c r="S2" s="61"/>
      <c r="T2" s="61"/>
      <c r="U2" s="61"/>
      <c r="V2" s="61"/>
      <c r="W2" s="61"/>
    </row>
    <row r="3" spans="1:23" s="62" customFormat="1" ht="14.25" customHeight="1">
      <c r="A3" s="319" t="s">
        <v>138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128"/>
      <c r="N3" s="129"/>
      <c r="O3" s="61"/>
      <c r="P3" s="61"/>
      <c r="Q3" s="61"/>
      <c r="R3" s="61"/>
      <c r="S3" s="61"/>
      <c r="T3" s="61"/>
      <c r="U3" s="61"/>
      <c r="V3" s="61"/>
      <c r="W3" s="61"/>
    </row>
    <row r="4" spans="1:23" s="62" customFormat="1" ht="6" customHeight="1">
      <c r="A4" s="92"/>
      <c r="B4" s="63"/>
      <c r="C4" s="63"/>
      <c r="D4" s="63"/>
      <c r="E4" s="64"/>
      <c r="F4" s="65"/>
      <c r="G4" s="125"/>
      <c r="H4" s="125"/>
      <c r="I4" s="125"/>
      <c r="J4" s="125"/>
      <c r="K4" s="125"/>
      <c r="L4" s="125"/>
      <c r="M4" s="128"/>
      <c r="N4" s="129"/>
      <c r="O4" s="61"/>
      <c r="P4" s="61"/>
      <c r="Q4" s="61"/>
      <c r="R4" s="61"/>
      <c r="S4" s="61"/>
      <c r="T4" s="61"/>
      <c r="U4" s="61"/>
      <c r="V4" s="61"/>
      <c r="W4" s="61"/>
    </row>
    <row r="5" spans="1:23" s="62" customFormat="1" ht="14.25" customHeight="1">
      <c r="A5" s="66"/>
      <c r="B5" s="67"/>
      <c r="C5" s="320" t="s">
        <v>247</v>
      </c>
      <c r="D5" s="321"/>
      <c r="E5" s="321"/>
      <c r="F5" s="68"/>
      <c r="G5" s="69"/>
      <c r="H5" s="69"/>
      <c r="I5" s="69"/>
      <c r="J5" s="126"/>
      <c r="K5" s="69"/>
      <c r="L5" s="69"/>
      <c r="M5" s="130"/>
      <c r="N5" s="129"/>
      <c r="O5" s="61"/>
      <c r="P5" s="61"/>
      <c r="Q5" s="61"/>
      <c r="R5" s="61"/>
      <c r="S5" s="61"/>
      <c r="T5" s="61"/>
      <c r="U5" s="61"/>
      <c r="V5" s="61"/>
      <c r="W5" s="61"/>
    </row>
    <row r="6" spans="1:23" s="62" customFormat="1" ht="0.75" customHeight="1">
      <c r="A6" s="322"/>
      <c r="B6" s="322"/>
      <c r="C6" s="322"/>
      <c r="D6" s="322"/>
      <c r="E6" s="323"/>
      <c r="F6" s="323"/>
      <c r="G6" s="323"/>
      <c r="H6" s="69"/>
      <c r="I6" s="69"/>
      <c r="J6" s="126"/>
      <c r="K6" s="69"/>
      <c r="L6" s="69"/>
      <c r="M6" s="131"/>
      <c r="N6" s="129"/>
      <c r="O6" s="61"/>
      <c r="P6" s="61"/>
      <c r="Q6" s="61"/>
      <c r="R6" s="61"/>
      <c r="S6" s="61"/>
      <c r="T6" s="61"/>
      <c r="U6" s="61"/>
      <c r="V6" s="61"/>
      <c r="W6" s="61"/>
    </row>
    <row r="7" spans="1:23" s="62" customFormat="1" ht="12.95" customHeight="1">
      <c r="A7" s="324" t="s">
        <v>243</v>
      </c>
      <c r="B7" s="324"/>
      <c r="C7" s="71"/>
      <c r="D7" s="71"/>
      <c r="E7" s="72"/>
      <c r="F7" s="70"/>
      <c r="G7" s="69"/>
      <c r="H7" s="69"/>
      <c r="I7" s="69"/>
      <c r="J7" s="126"/>
      <c r="K7" s="69"/>
      <c r="L7" s="69"/>
      <c r="M7" s="131"/>
      <c r="N7" s="129"/>
      <c r="O7" s="61"/>
      <c r="P7" s="61"/>
      <c r="Q7" s="61"/>
      <c r="R7" s="61"/>
      <c r="S7" s="61"/>
      <c r="T7" s="61"/>
      <c r="U7" s="61"/>
      <c r="V7" s="61"/>
      <c r="W7" s="61"/>
    </row>
    <row r="8" spans="1:23" ht="18.75" customHeight="1">
      <c r="A8" s="325"/>
      <c r="B8" s="327"/>
      <c r="C8" s="330" t="s">
        <v>132</v>
      </c>
      <c r="D8" s="330"/>
      <c r="E8" s="330"/>
      <c r="F8" s="331"/>
      <c r="G8" s="329" t="s">
        <v>128</v>
      </c>
      <c r="H8" s="329"/>
      <c r="I8" s="329"/>
      <c r="J8" s="329"/>
      <c r="K8" s="318" t="s">
        <v>129</v>
      </c>
      <c r="L8" s="318"/>
      <c r="M8" s="318"/>
      <c r="N8" s="318"/>
    </row>
    <row r="9" spans="1:23" ht="56.25" customHeight="1">
      <c r="A9" s="326"/>
      <c r="B9" s="328"/>
      <c r="C9" s="73" t="s">
        <v>133</v>
      </c>
      <c r="D9" s="73" t="s">
        <v>134</v>
      </c>
      <c r="E9" s="74" t="s">
        <v>130</v>
      </c>
      <c r="F9" s="73" t="s">
        <v>131</v>
      </c>
      <c r="G9" s="132" t="s">
        <v>127</v>
      </c>
      <c r="H9" s="132" t="s">
        <v>126</v>
      </c>
      <c r="I9" s="133" t="s">
        <v>130</v>
      </c>
      <c r="J9" s="134" t="s">
        <v>131</v>
      </c>
      <c r="K9" s="134" t="s">
        <v>135</v>
      </c>
      <c r="L9" s="134" t="s">
        <v>136</v>
      </c>
      <c r="M9" s="133" t="s">
        <v>130</v>
      </c>
      <c r="N9" s="134" t="s">
        <v>131</v>
      </c>
    </row>
    <row r="10" spans="1:23" ht="11.45" customHeight="1">
      <c r="A10" s="102" t="s">
        <v>57</v>
      </c>
      <c r="B10" s="103" t="s">
        <v>69</v>
      </c>
      <c r="C10" s="104" t="s">
        <v>79</v>
      </c>
      <c r="D10" s="104" t="s">
        <v>87</v>
      </c>
      <c r="E10" s="104" t="s">
        <v>125</v>
      </c>
      <c r="F10" s="104" t="s">
        <v>3</v>
      </c>
      <c r="G10" s="135" t="s">
        <v>14</v>
      </c>
      <c r="H10" s="135" t="s">
        <v>27</v>
      </c>
      <c r="I10" s="135" t="s">
        <v>70</v>
      </c>
      <c r="J10" s="135" t="s">
        <v>78</v>
      </c>
      <c r="K10" s="135" t="s">
        <v>241</v>
      </c>
      <c r="L10" s="135" t="s">
        <v>242</v>
      </c>
      <c r="M10" s="136">
        <v>13</v>
      </c>
      <c r="N10" s="137">
        <v>14</v>
      </c>
    </row>
    <row r="11" spans="1:23" s="77" customFormat="1" ht="30" customHeight="1">
      <c r="A11" s="108" t="s">
        <v>29</v>
      </c>
      <c r="B11" s="109" t="s">
        <v>104</v>
      </c>
      <c r="C11" s="110">
        <f>C13+C22+C24+C26+C34+C38+C43+C46+C51+C54+C56</f>
        <v>1858368.2999999998</v>
      </c>
      <c r="D11" s="111">
        <f>D13+D22+D24+D26+D34+D38+D43+D46+D51+D54+D56</f>
        <v>904651.6</v>
      </c>
      <c r="E11" s="110">
        <f>D11/C11*100</f>
        <v>48.679887619693041</v>
      </c>
      <c r="F11" s="75">
        <f>F13+F22+F24+F26+F34+F38+F43+F46+F51+F54+F56</f>
        <v>100</v>
      </c>
      <c r="G11" s="138">
        <f>G13+G22+G24+G26+G34+G38+G43+G46+G51+G54+G56</f>
        <v>1375606.5000000002</v>
      </c>
      <c r="H11" s="138">
        <f>H13+H22+H24+H26+H34+H38+H43+H46+H51+H54+H56</f>
        <v>775107.59999999986</v>
      </c>
      <c r="I11" s="138">
        <f>H11/G11*100</f>
        <v>56.34660784170471</v>
      </c>
      <c r="J11" s="139">
        <f>J13+J22+J24+J26+J34+J38+J43+J46+J51+J54+J56</f>
        <v>100</v>
      </c>
      <c r="K11" s="138">
        <f>K13+K22+K24+K26+K34+K38+K43+K46+K51+K54+K56</f>
        <v>519477.79999999993</v>
      </c>
      <c r="L11" s="138">
        <f>L13+L22+L24+L26+L34+L38+L43+L46+L51+L54+L56</f>
        <v>147877.80000000002</v>
      </c>
      <c r="M11" s="140">
        <f>L11/K11*100</f>
        <v>28.466625522784618</v>
      </c>
      <c r="N11" s="139">
        <f>N13+N22+N24+N26+N34+N38+N43+N46+N51+N54</f>
        <v>99.999999999999972</v>
      </c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18" customHeight="1">
      <c r="A12" s="112" t="s">
        <v>93</v>
      </c>
      <c r="B12" s="113" t="s">
        <v>42</v>
      </c>
      <c r="C12" s="113"/>
      <c r="D12" s="114"/>
      <c r="E12" s="110"/>
      <c r="F12" s="113"/>
      <c r="G12" s="141" t="s">
        <v>42</v>
      </c>
      <c r="H12" s="141" t="s">
        <v>42</v>
      </c>
      <c r="I12" s="138"/>
      <c r="J12" s="141"/>
      <c r="K12" s="138"/>
      <c r="L12" s="138"/>
      <c r="M12" s="140"/>
      <c r="N12" s="142"/>
    </row>
    <row r="13" spans="1:23" s="77" customFormat="1" ht="24" customHeight="1">
      <c r="A13" s="115" t="s">
        <v>56</v>
      </c>
      <c r="B13" s="116" t="s">
        <v>86</v>
      </c>
      <c r="C13" s="110">
        <f>G13+K13-10508.9</f>
        <v>270294.09999999998</v>
      </c>
      <c r="D13" s="111">
        <f>H13+L13-5370.8</f>
        <v>126970.40000000001</v>
      </c>
      <c r="E13" s="110">
        <f t="shared" ref="E13:E20" si="0">D13/C13*100</f>
        <v>46.974906222518371</v>
      </c>
      <c r="F13" s="75">
        <f>D13*100/D11</f>
        <v>14.035281648758485</v>
      </c>
      <c r="G13" s="138">
        <f>G14+G15+G16+G17+G18+G19+G20+G21</f>
        <v>118100.7</v>
      </c>
      <c r="H13" s="138">
        <f>H14+H15+H16+H17+H18+H19+H20+H21</f>
        <v>53833.7</v>
      </c>
      <c r="I13" s="138">
        <f t="shared" ref="I13:I20" si="1">H13/G13*100</f>
        <v>45.582879695039907</v>
      </c>
      <c r="J13" s="139">
        <f>H13*100/H11</f>
        <v>6.9453195917573263</v>
      </c>
      <c r="K13" s="138">
        <f>K14+K15+K16+K17+K18+K19+K20+K21</f>
        <v>162702.29999999999</v>
      </c>
      <c r="L13" s="138">
        <f>L14+L15+L16+L17+L18+L19+L20+L21</f>
        <v>78507.5</v>
      </c>
      <c r="M13" s="140">
        <f t="shared" ref="M13:M20" si="2">L13/K13*100</f>
        <v>48.252237368494491</v>
      </c>
      <c r="N13" s="139">
        <f>L13*100/L11</f>
        <v>53.089442769638168</v>
      </c>
      <c r="O13" s="80"/>
      <c r="P13" s="80"/>
      <c r="Q13" s="80"/>
      <c r="R13" s="80"/>
      <c r="S13" s="80"/>
      <c r="T13" s="80"/>
      <c r="U13" s="80"/>
      <c r="V13" s="80"/>
      <c r="W13" s="80"/>
    </row>
    <row r="14" spans="1:23" s="59" customFormat="1" ht="39.75" customHeight="1">
      <c r="A14" s="117" t="s">
        <v>73</v>
      </c>
      <c r="B14" s="118" t="s">
        <v>119</v>
      </c>
      <c r="C14" s="119">
        <f>G14+K14</f>
        <v>25571.200000000001</v>
      </c>
      <c r="D14" s="119">
        <f>H14+L14</f>
        <v>12280.4</v>
      </c>
      <c r="E14" s="119">
        <f t="shared" si="0"/>
        <v>48.024339882367663</v>
      </c>
      <c r="F14" s="119"/>
      <c r="G14" s="143">
        <v>3619</v>
      </c>
      <c r="H14" s="143">
        <v>1590.4</v>
      </c>
      <c r="I14" s="143">
        <f t="shared" si="1"/>
        <v>43.945841392649903</v>
      </c>
      <c r="J14" s="143"/>
      <c r="K14" s="143">
        <v>21952.2</v>
      </c>
      <c r="L14" s="143">
        <v>10690</v>
      </c>
      <c r="M14" s="144">
        <f t="shared" si="2"/>
        <v>48.696713769007204</v>
      </c>
      <c r="N14" s="142"/>
    </row>
    <row r="15" spans="1:23" s="59" customFormat="1" ht="51.75" customHeight="1">
      <c r="A15" s="117" t="s">
        <v>80</v>
      </c>
      <c r="B15" s="118" t="s">
        <v>122</v>
      </c>
      <c r="C15" s="119">
        <f>G15+K15</f>
        <v>5304.2</v>
      </c>
      <c r="D15" s="119">
        <f t="shared" ref="D15:D21" si="3">H15+L15</f>
        <v>2367.9</v>
      </c>
      <c r="E15" s="119">
        <f t="shared" si="0"/>
        <v>44.641981825723015</v>
      </c>
      <c r="F15" s="119"/>
      <c r="G15" s="143">
        <v>5304.2</v>
      </c>
      <c r="H15" s="143">
        <v>2367.9</v>
      </c>
      <c r="I15" s="143">
        <f t="shared" si="1"/>
        <v>44.641981825723015</v>
      </c>
      <c r="J15" s="143"/>
      <c r="K15" s="143">
        <v>0</v>
      </c>
      <c r="L15" s="143">
        <v>0</v>
      </c>
      <c r="M15" s="144">
        <v>0</v>
      </c>
      <c r="N15" s="142"/>
    </row>
    <row r="16" spans="1:23" s="59" customFormat="1" ht="59.25" customHeight="1">
      <c r="A16" s="117" t="s">
        <v>75</v>
      </c>
      <c r="B16" s="118" t="s">
        <v>21</v>
      </c>
      <c r="C16" s="119">
        <f>G16+K16-10508.9</f>
        <v>173890.80000000002</v>
      </c>
      <c r="D16" s="119">
        <f>H16+L16-5370.8</f>
        <v>88106.400000000009</v>
      </c>
      <c r="E16" s="119">
        <f t="shared" si="0"/>
        <v>50.667660393764358</v>
      </c>
      <c r="F16" s="119"/>
      <c r="G16" s="143">
        <v>54244.9</v>
      </c>
      <c r="H16" s="143">
        <v>27723.4</v>
      </c>
      <c r="I16" s="143">
        <f t="shared" si="1"/>
        <v>51.107846083226264</v>
      </c>
      <c r="J16" s="143"/>
      <c r="K16" s="143">
        <v>130154.8</v>
      </c>
      <c r="L16" s="143">
        <v>65753.8</v>
      </c>
      <c r="M16" s="144">
        <f t="shared" si="2"/>
        <v>50.519688862800294</v>
      </c>
      <c r="N16" s="142"/>
    </row>
    <row r="17" spans="1:14" s="59" customFormat="1" ht="15.75" customHeight="1">
      <c r="A17" s="117" t="s">
        <v>53</v>
      </c>
      <c r="B17" s="118" t="s">
        <v>24</v>
      </c>
      <c r="C17" s="119">
        <f t="shared" ref="C17:C21" si="4">G17+K17</f>
        <v>46.2</v>
      </c>
      <c r="D17" s="119">
        <f t="shared" si="3"/>
        <v>0</v>
      </c>
      <c r="E17" s="119">
        <f t="shared" si="0"/>
        <v>0</v>
      </c>
      <c r="F17" s="119"/>
      <c r="G17" s="143">
        <v>46.2</v>
      </c>
      <c r="H17" s="143"/>
      <c r="I17" s="143">
        <f t="shared" si="1"/>
        <v>0</v>
      </c>
      <c r="J17" s="143"/>
      <c r="K17" s="143">
        <v>0</v>
      </c>
      <c r="L17" s="143">
        <v>0</v>
      </c>
      <c r="M17" s="144">
        <v>0</v>
      </c>
      <c r="N17" s="142"/>
    </row>
    <row r="18" spans="1:14" s="59" customFormat="1" ht="47.25" customHeight="1">
      <c r="A18" s="117" t="s">
        <v>64</v>
      </c>
      <c r="B18" s="118" t="s">
        <v>60</v>
      </c>
      <c r="C18" s="119">
        <f t="shared" si="4"/>
        <v>32675.200000000001</v>
      </c>
      <c r="D18" s="119">
        <f t="shared" si="3"/>
        <v>15470.4</v>
      </c>
      <c r="E18" s="119">
        <f t="shared" si="0"/>
        <v>47.345999412398392</v>
      </c>
      <c r="F18" s="119"/>
      <c r="G18" s="143">
        <v>31556.7</v>
      </c>
      <c r="H18" s="143">
        <v>14845.5</v>
      </c>
      <c r="I18" s="143">
        <f t="shared" si="1"/>
        <v>47.043892422211449</v>
      </c>
      <c r="J18" s="143"/>
      <c r="K18" s="143">
        <v>1118.5</v>
      </c>
      <c r="L18" s="143">
        <v>624.9</v>
      </c>
      <c r="M18" s="144">
        <f t="shared" si="2"/>
        <v>55.869468037550284</v>
      </c>
      <c r="N18" s="142"/>
    </row>
    <row r="19" spans="1:14" s="59" customFormat="1" ht="27" customHeight="1">
      <c r="A19" s="117" t="s">
        <v>18</v>
      </c>
      <c r="B19" s="118" t="s">
        <v>63</v>
      </c>
      <c r="C19" s="119">
        <f t="shared" si="4"/>
        <v>4459.3</v>
      </c>
      <c r="D19" s="119">
        <f t="shared" si="3"/>
        <v>0</v>
      </c>
      <c r="E19" s="119">
        <f t="shared" si="0"/>
        <v>0</v>
      </c>
      <c r="F19" s="119"/>
      <c r="G19" s="143">
        <v>3964.5</v>
      </c>
      <c r="H19" s="143"/>
      <c r="I19" s="143">
        <f t="shared" si="1"/>
        <v>0</v>
      </c>
      <c r="J19" s="143"/>
      <c r="K19" s="143">
        <v>494.8</v>
      </c>
      <c r="L19" s="143">
        <v>0</v>
      </c>
      <c r="M19" s="144">
        <f t="shared" si="2"/>
        <v>0</v>
      </c>
      <c r="N19" s="142"/>
    </row>
    <row r="20" spans="1:14" s="59" customFormat="1">
      <c r="A20" s="117" t="s">
        <v>26</v>
      </c>
      <c r="B20" s="118" t="s">
        <v>8</v>
      </c>
      <c r="C20" s="119">
        <f t="shared" si="4"/>
        <v>1863</v>
      </c>
      <c r="D20" s="119">
        <f t="shared" si="3"/>
        <v>0</v>
      </c>
      <c r="E20" s="119">
        <f t="shared" si="0"/>
        <v>0</v>
      </c>
      <c r="F20" s="119"/>
      <c r="G20" s="143">
        <v>1000</v>
      </c>
      <c r="H20" s="143"/>
      <c r="I20" s="143">
        <f t="shared" si="1"/>
        <v>0</v>
      </c>
      <c r="J20" s="143"/>
      <c r="K20" s="143">
        <v>863</v>
      </c>
      <c r="L20" s="143">
        <v>0</v>
      </c>
      <c r="M20" s="144">
        <f t="shared" si="2"/>
        <v>0</v>
      </c>
      <c r="N20" s="142"/>
    </row>
    <row r="21" spans="1:14" s="59" customFormat="1">
      <c r="A21" s="117" t="s">
        <v>1</v>
      </c>
      <c r="B21" s="118" t="s">
        <v>44</v>
      </c>
      <c r="C21" s="119">
        <f t="shared" si="4"/>
        <v>26484.2</v>
      </c>
      <c r="D21" s="119">
        <f t="shared" si="3"/>
        <v>8745.2999999999993</v>
      </c>
      <c r="E21" s="119">
        <f t="shared" ref="E21:E32" si="5">D21/C21*100</f>
        <v>33.020819960580269</v>
      </c>
      <c r="F21" s="119"/>
      <c r="G21" s="143">
        <v>18365.2</v>
      </c>
      <c r="H21" s="143">
        <v>7306.5</v>
      </c>
      <c r="I21" s="143">
        <f t="shared" ref="I21:I28" si="6">H21/G21*100</f>
        <v>39.784483697427738</v>
      </c>
      <c r="J21" s="143"/>
      <c r="K21" s="143">
        <v>8119</v>
      </c>
      <c r="L21" s="143">
        <v>1438.8</v>
      </c>
      <c r="M21" s="144">
        <f t="shared" ref="M21:M32" si="7">L21/K21*100</f>
        <v>17.721394260376893</v>
      </c>
      <c r="N21" s="142"/>
    </row>
    <row r="22" spans="1:14" s="80" customFormat="1" ht="22.5" customHeight="1">
      <c r="A22" s="120" t="s">
        <v>2</v>
      </c>
      <c r="B22" s="121" t="s">
        <v>23</v>
      </c>
      <c r="C22" s="111">
        <f>G22+K22</f>
        <v>2791.4</v>
      </c>
      <c r="D22" s="111">
        <f>H22+L22</f>
        <v>1183.5</v>
      </c>
      <c r="E22" s="111">
        <f t="shared" si="5"/>
        <v>42.398079816579489</v>
      </c>
      <c r="F22" s="75">
        <f>D22*100/D11</f>
        <v>0.13082384422909329</v>
      </c>
      <c r="G22" s="138">
        <v>0</v>
      </c>
      <c r="H22" s="138">
        <v>0</v>
      </c>
      <c r="I22" s="138">
        <v>0</v>
      </c>
      <c r="J22" s="139">
        <f>H22*100/H11</f>
        <v>0</v>
      </c>
      <c r="K22" s="138">
        <f>K23</f>
        <v>2791.4</v>
      </c>
      <c r="L22" s="138">
        <f>L23</f>
        <v>1183.5</v>
      </c>
      <c r="M22" s="140">
        <f t="shared" si="7"/>
        <v>42.398079816579489</v>
      </c>
      <c r="N22" s="139">
        <f>L22*100/L11</f>
        <v>0.80032296937065595</v>
      </c>
    </row>
    <row r="23" spans="1:14" s="59" customFormat="1" ht="27.75" customHeight="1">
      <c r="A23" s="122" t="s">
        <v>41</v>
      </c>
      <c r="B23" s="118" t="s">
        <v>66</v>
      </c>
      <c r="C23" s="119">
        <f t="shared" ref="C23:C32" si="8">G23+K23</f>
        <v>2791.4</v>
      </c>
      <c r="D23" s="119">
        <f t="shared" ref="D23:D32" si="9">H23+L23</f>
        <v>1183.5</v>
      </c>
      <c r="E23" s="119">
        <f t="shared" si="5"/>
        <v>42.398079816579489</v>
      </c>
      <c r="F23" s="119"/>
      <c r="G23" s="143">
        <v>0</v>
      </c>
      <c r="H23" s="143">
        <v>0</v>
      </c>
      <c r="I23" s="143"/>
      <c r="J23" s="143"/>
      <c r="K23" s="143">
        <v>2791.4</v>
      </c>
      <c r="L23" s="143">
        <v>1183.5</v>
      </c>
      <c r="M23" s="144">
        <f t="shared" si="7"/>
        <v>42.398079816579489</v>
      </c>
      <c r="N23" s="142"/>
    </row>
    <row r="24" spans="1:14" s="80" customFormat="1" ht="41.25" customHeight="1">
      <c r="A24" s="120" t="s">
        <v>31</v>
      </c>
      <c r="B24" s="121" t="s">
        <v>97</v>
      </c>
      <c r="C24" s="111">
        <f t="shared" si="8"/>
        <v>4863.2</v>
      </c>
      <c r="D24" s="111">
        <f t="shared" si="9"/>
        <v>1351.7</v>
      </c>
      <c r="E24" s="111">
        <f t="shared" si="5"/>
        <v>27.794456325053464</v>
      </c>
      <c r="F24" s="75">
        <f>D24*100/D11</f>
        <v>0.14941663729992852</v>
      </c>
      <c r="G24" s="138">
        <f>G25</f>
        <v>3728.7</v>
      </c>
      <c r="H24" s="138">
        <f>H25</f>
        <v>1159</v>
      </c>
      <c r="I24" s="138">
        <f t="shared" si="6"/>
        <v>31.083219352589374</v>
      </c>
      <c r="J24" s="139">
        <f>H24*100/H11</f>
        <v>0.1495276268739979</v>
      </c>
      <c r="K24" s="138">
        <f>K25</f>
        <v>1134.5</v>
      </c>
      <c r="L24" s="138">
        <f>L25</f>
        <v>192.7</v>
      </c>
      <c r="M24" s="140">
        <f t="shared" si="7"/>
        <v>16.985456148082857</v>
      </c>
      <c r="N24" s="139">
        <f>L24*100/L11</f>
        <v>0.13031029674501513</v>
      </c>
    </row>
    <row r="25" spans="1:14" s="59" customFormat="1" ht="50.25" customHeight="1">
      <c r="A25" s="122" t="s">
        <v>115</v>
      </c>
      <c r="B25" s="118" t="s">
        <v>105</v>
      </c>
      <c r="C25" s="119">
        <f t="shared" si="8"/>
        <v>4863.2</v>
      </c>
      <c r="D25" s="119">
        <f t="shared" si="9"/>
        <v>1351.7</v>
      </c>
      <c r="E25" s="119">
        <f t="shared" si="5"/>
        <v>27.794456325053464</v>
      </c>
      <c r="F25" s="119"/>
      <c r="G25" s="143">
        <v>3728.7</v>
      </c>
      <c r="H25" s="143">
        <v>1159</v>
      </c>
      <c r="I25" s="143">
        <f t="shared" si="6"/>
        <v>31.083219352589374</v>
      </c>
      <c r="J25" s="143"/>
      <c r="K25" s="143">
        <v>1134.5</v>
      </c>
      <c r="L25" s="143">
        <v>192.7</v>
      </c>
      <c r="M25" s="144">
        <f t="shared" si="7"/>
        <v>16.985456148082857</v>
      </c>
      <c r="N25" s="142"/>
    </row>
    <row r="26" spans="1:14" s="80" customFormat="1" ht="21" customHeight="1">
      <c r="A26" s="120" t="s">
        <v>89</v>
      </c>
      <c r="B26" s="121" t="s">
        <v>39</v>
      </c>
      <c r="C26" s="111">
        <f t="shared" si="8"/>
        <v>83292.299999999988</v>
      </c>
      <c r="D26" s="111">
        <f t="shared" si="9"/>
        <v>17348.5</v>
      </c>
      <c r="E26" s="111">
        <f t="shared" si="5"/>
        <v>20.828455931700773</v>
      </c>
      <c r="F26" s="75">
        <f>D26*100/D11</f>
        <v>1.9176995873328473</v>
      </c>
      <c r="G26" s="138">
        <f>G27+G28+G30+G31+G32+G33</f>
        <v>11518.9</v>
      </c>
      <c r="H26" s="138">
        <f>H27+H28+H30+H31+H32+H33</f>
        <v>4238</v>
      </c>
      <c r="I26" s="138">
        <f t="shared" si="6"/>
        <v>36.791707541518718</v>
      </c>
      <c r="J26" s="139">
        <f>H26*100/H11</f>
        <v>0.54676279783606829</v>
      </c>
      <c r="K26" s="138">
        <f>K27+K28+K30+K31+K32+K33+K29</f>
        <v>71773.399999999994</v>
      </c>
      <c r="L26" s="138">
        <f>L27+L28+L30+L31+L32+L33+L29</f>
        <v>13110.5</v>
      </c>
      <c r="M26" s="140">
        <f t="shared" si="7"/>
        <v>18.266516564632582</v>
      </c>
      <c r="N26" s="139">
        <f>L26*100/L11</f>
        <v>8.8657661934380947</v>
      </c>
    </row>
    <row r="27" spans="1:14" s="59" customFormat="1">
      <c r="A27" s="122" t="s">
        <v>100</v>
      </c>
      <c r="B27" s="118" t="s">
        <v>72</v>
      </c>
      <c r="C27" s="119">
        <f t="shared" si="8"/>
        <v>484.9</v>
      </c>
      <c r="D27" s="119">
        <f t="shared" si="9"/>
        <v>208.9</v>
      </c>
      <c r="E27" s="119">
        <f t="shared" si="5"/>
        <v>43.081047638688389</v>
      </c>
      <c r="F27" s="119"/>
      <c r="G27" s="143"/>
      <c r="H27" s="143"/>
      <c r="I27" s="143"/>
      <c r="J27" s="143"/>
      <c r="K27" s="143">
        <v>484.9</v>
      </c>
      <c r="L27" s="143">
        <v>208.9</v>
      </c>
      <c r="M27" s="144">
        <f t="shared" si="7"/>
        <v>43.081047638688389</v>
      </c>
      <c r="N27" s="142"/>
    </row>
    <row r="28" spans="1:14" s="59" customFormat="1">
      <c r="A28" s="122" t="s">
        <v>121</v>
      </c>
      <c r="B28" s="118" t="s">
        <v>110</v>
      </c>
      <c r="C28" s="119">
        <f t="shared" si="8"/>
        <v>1903.5</v>
      </c>
      <c r="D28" s="119">
        <f t="shared" si="9"/>
        <v>0</v>
      </c>
      <c r="E28" s="119">
        <f t="shared" si="5"/>
        <v>0</v>
      </c>
      <c r="F28" s="119"/>
      <c r="G28" s="143">
        <v>1903.5</v>
      </c>
      <c r="H28" s="143">
        <v>0</v>
      </c>
      <c r="I28" s="143">
        <f t="shared" si="6"/>
        <v>0</v>
      </c>
      <c r="J28" s="143"/>
      <c r="K28" s="143">
        <v>0</v>
      </c>
      <c r="L28" s="143">
        <v>0</v>
      </c>
      <c r="M28" s="144">
        <v>0</v>
      </c>
      <c r="N28" s="142"/>
    </row>
    <row r="29" spans="1:14" s="59" customFormat="1">
      <c r="A29" s="122" t="s">
        <v>245</v>
      </c>
      <c r="B29" s="118" t="s">
        <v>244</v>
      </c>
      <c r="C29" s="119">
        <f t="shared" si="8"/>
        <v>0</v>
      </c>
      <c r="D29" s="119">
        <f t="shared" si="9"/>
        <v>0</v>
      </c>
      <c r="E29" s="119" t="e">
        <f t="shared" si="5"/>
        <v>#DIV/0!</v>
      </c>
      <c r="F29" s="119"/>
      <c r="G29" s="143"/>
      <c r="H29" s="143"/>
      <c r="I29" s="143"/>
      <c r="J29" s="143"/>
      <c r="K29" s="143">
        <v>0</v>
      </c>
      <c r="L29" s="143">
        <v>0</v>
      </c>
      <c r="M29" s="144">
        <v>0</v>
      </c>
      <c r="N29" s="142"/>
    </row>
    <row r="30" spans="1:14" s="59" customFormat="1">
      <c r="A30" s="122" t="s">
        <v>55</v>
      </c>
      <c r="B30" s="118" t="s">
        <v>10</v>
      </c>
      <c r="C30" s="119">
        <f t="shared" si="8"/>
        <v>529.79999999999995</v>
      </c>
      <c r="D30" s="119">
        <f t="shared" si="9"/>
        <v>140</v>
      </c>
      <c r="E30" s="119">
        <f t="shared" si="5"/>
        <v>26.425066062665159</v>
      </c>
      <c r="F30" s="119"/>
      <c r="G30" s="143"/>
      <c r="H30" s="143"/>
      <c r="I30" s="143"/>
      <c r="J30" s="143"/>
      <c r="K30" s="143">
        <v>529.79999999999995</v>
      </c>
      <c r="L30" s="143">
        <v>140</v>
      </c>
      <c r="M30" s="144">
        <f t="shared" si="7"/>
        <v>26.425066062665159</v>
      </c>
      <c r="N30" s="142"/>
    </row>
    <row r="31" spans="1:14" s="59" customFormat="1">
      <c r="A31" s="122" t="s">
        <v>74</v>
      </c>
      <c r="B31" s="118" t="s">
        <v>13</v>
      </c>
      <c r="C31" s="119">
        <f t="shared" si="8"/>
        <v>918.2</v>
      </c>
      <c r="D31" s="119">
        <f t="shared" si="9"/>
        <v>389.9</v>
      </c>
      <c r="E31" s="119">
        <f t="shared" si="5"/>
        <v>42.463515573949032</v>
      </c>
      <c r="F31" s="119"/>
      <c r="G31" s="143"/>
      <c r="H31" s="143"/>
      <c r="I31" s="143"/>
      <c r="J31" s="143"/>
      <c r="K31" s="143">
        <v>918.2</v>
      </c>
      <c r="L31" s="143">
        <v>389.9</v>
      </c>
      <c r="M31" s="144">
        <f t="shared" si="7"/>
        <v>42.463515573949032</v>
      </c>
      <c r="N31" s="142"/>
    </row>
    <row r="32" spans="1:14" s="59" customFormat="1">
      <c r="A32" s="122" t="s">
        <v>32</v>
      </c>
      <c r="B32" s="118" t="s">
        <v>16</v>
      </c>
      <c r="C32" s="119">
        <f t="shared" si="8"/>
        <v>67247.3</v>
      </c>
      <c r="D32" s="119">
        <f t="shared" si="9"/>
        <v>11538.2</v>
      </c>
      <c r="E32" s="119">
        <f t="shared" si="5"/>
        <v>17.157863587088254</v>
      </c>
      <c r="F32" s="119"/>
      <c r="G32" s="143"/>
      <c r="H32" s="143"/>
      <c r="I32" s="143"/>
      <c r="J32" s="143"/>
      <c r="K32" s="143">
        <v>67247.3</v>
      </c>
      <c r="L32" s="143">
        <v>11538.2</v>
      </c>
      <c r="M32" s="144">
        <f t="shared" si="7"/>
        <v>17.157863587088254</v>
      </c>
      <c r="N32" s="142"/>
    </row>
    <row r="33" spans="1:14" s="59" customFormat="1" ht="28.5" customHeight="1">
      <c r="A33" s="122" t="s">
        <v>35</v>
      </c>
      <c r="B33" s="118" t="s">
        <v>96</v>
      </c>
      <c r="C33" s="119">
        <f t="shared" ref="C33:C40" si="10">G33+K33</f>
        <v>12208.599999999999</v>
      </c>
      <c r="D33" s="119">
        <f t="shared" ref="D33:D40" si="11">H33+L33</f>
        <v>5071.5</v>
      </c>
      <c r="E33" s="119">
        <f t="shared" ref="E33:E39" si="12">D33/C33*100</f>
        <v>41.540389561456678</v>
      </c>
      <c r="F33" s="119"/>
      <c r="G33" s="143">
        <v>9615.4</v>
      </c>
      <c r="H33" s="143">
        <v>4238</v>
      </c>
      <c r="I33" s="143">
        <f t="shared" ref="I33:I39" si="13">H33/G33*100</f>
        <v>44.075129479792835</v>
      </c>
      <c r="J33" s="143"/>
      <c r="K33" s="143">
        <v>2593.1999999999998</v>
      </c>
      <c r="L33" s="143">
        <v>833.5</v>
      </c>
      <c r="M33" s="144">
        <f t="shared" ref="M33:M38" si="14">L33/K33*100</f>
        <v>32.141755360172766</v>
      </c>
      <c r="N33" s="142"/>
    </row>
    <row r="34" spans="1:14" s="80" customFormat="1" ht="27" customHeight="1">
      <c r="A34" s="120" t="s">
        <v>109</v>
      </c>
      <c r="B34" s="121" t="s">
        <v>108</v>
      </c>
      <c r="C34" s="111">
        <f t="shared" si="10"/>
        <v>209072</v>
      </c>
      <c r="D34" s="111">
        <f t="shared" si="11"/>
        <v>23743.600000000002</v>
      </c>
      <c r="E34" s="111">
        <f t="shared" si="12"/>
        <v>11.356661819851535</v>
      </c>
      <c r="F34" s="75">
        <f>D34*100/D11</f>
        <v>2.6246126132977601</v>
      </c>
      <c r="G34" s="138">
        <f>G35+G36+G37</f>
        <v>0</v>
      </c>
      <c r="H34" s="138">
        <f>H35+H36+H37</f>
        <v>0</v>
      </c>
      <c r="I34" s="138">
        <v>0</v>
      </c>
      <c r="J34" s="139">
        <f>H34*100/H11</f>
        <v>0</v>
      </c>
      <c r="K34" s="138">
        <f>K35+K36+K37</f>
        <v>209072</v>
      </c>
      <c r="L34" s="138">
        <f>L35+L36+L37</f>
        <v>23743.600000000002</v>
      </c>
      <c r="M34" s="140">
        <f t="shared" si="14"/>
        <v>11.356661819851535</v>
      </c>
      <c r="N34" s="139">
        <f>L34*100/L11</f>
        <v>16.056230211701823</v>
      </c>
    </row>
    <row r="35" spans="1:14" s="59" customFormat="1">
      <c r="A35" s="122" t="s">
        <v>15</v>
      </c>
      <c r="B35" s="118" t="s">
        <v>112</v>
      </c>
      <c r="C35" s="119">
        <f t="shared" si="10"/>
        <v>146969.79999999999</v>
      </c>
      <c r="D35" s="119">
        <f t="shared" si="11"/>
        <v>14967.7</v>
      </c>
      <c r="E35" s="119">
        <f t="shared" si="12"/>
        <v>10.18420110798273</v>
      </c>
      <c r="F35" s="119"/>
      <c r="G35" s="143"/>
      <c r="H35" s="143"/>
      <c r="I35" s="143"/>
      <c r="J35" s="143"/>
      <c r="K35" s="143">
        <v>146969.79999999999</v>
      </c>
      <c r="L35" s="143">
        <v>14967.7</v>
      </c>
      <c r="M35" s="144">
        <f t="shared" si="14"/>
        <v>10.18420110798273</v>
      </c>
      <c r="N35" s="142"/>
    </row>
    <row r="36" spans="1:14" s="59" customFormat="1">
      <c r="A36" s="122" t="s">
        <v>118</v>
      </c>
      <c r="B36" s="118" t="s">
        <v>9</v>
      </c>
      <c r="C36" s="119">
        <f t="shared" si="10"/>
        <v>41550.6</v>
      </c>
      <c r="D36" s="119">
        <f t="shared" si="11"/>
        <v>1315.7</v>
      </c>
      <c r="E36" s="119">
        <f t="shared" si="12"/>
        <v>3.1665006040827328</v>
      </c>
      <c r="F36" s="119"/>
      <c r="G36" s="143"/>
      <c r="H36" s="143"/>
      <c r="I36" s="143"/>
      <c r="J36" s="143"/>
      <c r="K36" s="143">
        <v>41550.6</v>
      </c>
      <c r="L36" s="143">
        <v>1315.7</v>
      </c>
      <c r="M36" s="144">
        <f t="shared" si="14"/>
        <v>3.1665006040827328</v>
      </c>
      <c r="N36" s="142"/>
    </row>
    <row r="37" spans="1:14" s="59" customFormat="1">
      <c r="A37" s="122" t="s">
        <v>106</v>
      </c>
      <c r="B37" s="118" t="s">
        <v>12</v>
      </c>
      <c r="C37" s="119">
        <f t="shared" si="10"/>
        <v>20551.599999999999</v>
      </c>
      <c r="D37" s="119">
        <f t="shared" si="11"/>
        <v>7460.2</v>
      </c>
      <c r="E37" s="119">
        <f t="shared" si="12"/>
        <v>36.299850133322956</v>
      </c>
      <c r="F37" s="119"/>
      <c r="G37" s="143"/>
      <c r="H37" s="143"/>
      <c r="I37" s="143"/>
      <c r="J37" s="143"/>
      <c r="K37" s="143">
        <v>20551.599999999999</v>
      </c>
      <c r="L37" s="143">
        <v>7460.2</v>
      </c>
      <c r="M37" s="144">
        <f t="shared" si="14"/>
        <v>36.299850133322956</v>
      </c>
      <c r="N37" s="142"/>
    </row>
    <row r="38" spans="1:14" s="80" customFormat="1" ht="21.75" customHeight="1">
      <c r="A38" s="120" t="s">
        <v>124</v>
      </c>
      <c r="B38" s="121" t="s">
        <v>120</v>
      </c>
      <c r="C38" s="111">
        <f>G38+K38</f>
        <v>1095036.3999999999</v>
      </c>
      <c r="D38" s="111">
        <f t="shared" si="11"/>
        <v>637511.79999999993</v>
      </c>
      <c r="E38" s="111">
        <f t="shared" si="12"/>
        <v>58.21832041382369</v>
      </c>
      <c r="F38" s="75">
        <f>D38*100/D11</f>
        <v>70.470421983446442</v>
      </c>
      <c r="G38" s="138">
        <f>G39+G40+G41+G42</f>
        <v>1094448.3999999999</v>
      </c>
      <c r="H38" s="138">
        <f>H39+H40+H41+H42</f>
        <v>637278.19999999995</v>
      </c>
      <c r="I38" s="138">
        <f t="shared" si="13"/>
        <v>58.228254525293288</v>
      </c>
      <c r="J38" s="139">
        <f>H38*100/H11</f>
        <v>82.21803011607679</v>
      </c>
      <c r="K38" s="138">
        <f>K39+K40+K41+K42</f>
        <v>588</v>
      </c>
      <c r="L38" s="138">
        <f>L39+L40+L41+L42</f>
        <v>233.6</v>
      </c>
      <c r="M38" s="140">
        <f t="shared" si="14"/>
        <v>39.727891156462583</v>
      </c>
      <c r="N38" s="139">
        <f>L38*100/L11</f>
        <v>0.15796826839457984</v>
      </c>
    </row>
    <row r="39" spans="1:14" s="59" customFormat="1">
      <c r="A39" s="122" t="s">
        <v>51</v>
      </c>
      <c r="B39" s="118" t="s">
        <v>123</v>
      </c>
      <c r="C39" s="119">
        <f t="shared" si="10"/>
        <v>264037.2</v>
      </c>
      <c r="D39" s="119">
        <f t="shared" si="11"/>
        <v>148035.79999999999</v>
      </c>
      <c r="E39" s="119">
        <f t="shared" si="12"/>
        <v>56.066266420034751</v>
      </c>
      <c r="F39" s="119"/>
      <c r="G39" s="143">
        <v>264037.2</v>
      </c>
      <c r="H39" s="143">
        <v>148035.79999999999</v>
      </c>
      <c r="I39" s="143">
        <f t="shared" si="13"/>
        <v>56.066266420034751</v>
      </c>
      <c r="J39" s="143"/>
      <c r="K39" s="143">
        <v>0</v>
      </c>
      <c r="L39" s="143">
        <v>0</v>
      </c>
      <c r="M39" s="144">
        <v>0</v>
      </c>
      <c r="N39" s="142"/>
    </row>
    <row r="40" spans="1:14" s="59" customFormat="1">
      <c r="A40" s="122" t="s">
        <v>43</v>
      </c>
      <c r="B40" s="118" t="s">
        <v>22</v>
      </c>
      <c r="C40" s="119">
        <f t="shared" si="10"/>
        <v>779166.1</v>
      </c>
      <c r="D40" s="119">
        <f t="shared" si="11"/>
        <v>459307.8</v>
      </c>
      <c r="E40" s="119">
        <f t="shared" ref="E40:E44" si="15">D40/C40*100</f>
        <v>58.948637524142796</v>
      </c>
      <c r="F40" s="119"/>
      <c r="G40" s="143">
        <v>779166.1</v>
      </c>
      <c r="H40" s="143">
        <v>459307.8</v>
      </c>
      <c r="I40" s="143">
        <f t="shared" ref="I40:I44" si="16">H40/G40*100</f>
        <v>58.948637524142796</v>
      </c>
      <c r="J40" s="143"/>
      <c r="K40" s="143">
        <v>0</v>
      </c>
      <c r="L40" s="143">
        <v>0</v>
      </c>
      <c r="M40" s="144">
        <v>0</v>
      </c>
      <c r="N40" s="142"/>
    </row>
    <row r="41" spans="1:14" s="59" customFormat="1" ht="24">
      <c r="A41" s="122" t="s">
        <v>5</v>
      </c>
      <c r="B41" s="118" t="s">
        <v>94</v>
      </c>
      <c r="C41" s="119">
        <f t="shared" ref="C41:C44" si="17">G41+K41</f>
        <v>7848.4</v>
      </c>
      <c r="D41" s="119">
        <f t="shared" ref="D41:D44" si="18">H41+L41</f>
        <v>6272.3</v>
      </c>
      <c r="E41" s="119">
        <f t="shared" si="15"/>
        <v>79.918199887875247</v>
      </c>
      <c r="F41" s="119"/>
      <c r="G41" s="143">
        <v>7260.4</v>
      </c>
      <c r="H41" s="143">
        <v>6038.7</v>
      </c>
      <c r="I41" s="143">
        <f t="shared" si="16"/>
        <v>83.173103410280419</v>
      </c>
      <c r="J41" s="143"/>
      <c r="K41" s="143">
        <v>588</v>
      </c>
      <c r="L41" s="143">
        <v>233.6</v>
      </c>
      <c r="M41" s="144">
        <f t="shared" ref="M41:M44" si="19">L41/K41*100</f>
        <v>39.727891156462583</v>
      </c>
      <c r="N41" s="142"/>
    </row>
    <row r="42" spans="1:14" s="59" customFormat="1">
      <c r="A42" s="122" t="s">
        <v>45</v>
      </c>
      <c r="B42" s="118" t="s">
        <v>102</v>
      </c>
      <c r="C42" s="119">
        <f t="shared" si="17"/>
        <v>43984.7</v>
      </c>
      <c r="D42" s="119">
        <f t="shared" si="18"/>
        <v>23895.9</v>
      </c>
      <c r="E42" s="119">
        <f t="shared" si="15"/>
        <v>54.327754878400903</v>
      </c>
      <c r="F42" s="119"/>
      <c r="G42" s="143">
        <v>43984.7</v>
      </c>
      <c r="H42" s="143">
        <v>23895.9</v>
      </c>
      <c r="I42" s="143">
        <f t="shared" si="16"/>
        <v>54.327754878400903</v>
      </c>
      <c r="J42" s="143"/>
      <c r="K42" s="143">
        <v>0</v>
      </c>
      <c r="L42" s="143">
        <v>0</v>
      </c>
      <c r="M42" s="144">
        <v>0</v>
      </c>
      <c r="N42" s="142"/>
    </row>
    <row r="43" spans="1:14" s="80" customFormat="1" ht="21.75" customHeight="1">
      <c r="A43" s="120" t="s">
        <v>4</v>
      </c>
      <c r="B43" s="121" t="s">
        <v>62</v>
      </c>
      <c r="C43" s="111">
        <f>G43+K43</f>
        <v>97507</v>
      </c>
      <c r="D43" s="111">
        <f>H43+L43</f>
        <v>47525.5</v>
      </c>
      <c r="E43" s="111">
        <f t="shared" si="15"/>
        <v>48.740603238741834</v>
      </c>
      <c r="F43" s="75">
        <f>D43*100/D11</f>
        <v>5.253458900641971</v>
      </c>
      <c r="G43" s="138">
        <f>G44+G45</f>
        <v>42990.3</v>
      </c>
      <c r="H43" s="138">
        <f>H44+H45</f>
        <v>21097.599999999999</v>
      </c>
      <c r="I43" s="138">
        <f t="shared" si="16"/>
        <v>49.075256511352556</v>
      </c>
      <c r="J43" s="139">
        <f>H43*100/H11</f>
        <v>2.7218930636211027</v>
      </c>
      <c r="K43" s="138">
        <f>K44+K45</f>
        <v>54516.7</v>
      </c>
      <c r="L43" s="138">
        <f>L44+L45</f>
        <v>26427.9</v>
      </c>
      <c r="M43" s="140">
        <f>L43/K43*100</f>
        <v>48.476705303145643</v>
      </c>
      <c r="N43" s="139">
        <f>L43*100/L11</f>
        <v>17.871445206785602</v>
      </c>
    </row>
    <row r="44" spans="1:14" s="59" customFormat="1">
      <c r="A44" s="122" t="s">
        <v>7</v>
      </c>
      <c r="B44" s="118" t="s">
        <v>67</v>
      </c>
      <c r="C44" s="119">
        <f t="shared" si="17"/>
        <v>78923.299999999988</v>
      </c>
      <c r="D44" s="119">
        <f t="shared" si="18"/>
        <v>38378.400000000001</v>
      </c>
      <c r="E44" s="119">
        <f t="shared" si="15"/>
        <v>48.62746489313043</v>
      </c>
      <c r="F44" s="119"/>
      <c r="G44" s="143">
        <v>24406.6</v>
      </c>
      <c r="H44" s="143">
        <v>11950.5</v>
      </c>
      <c r="I44" s="143">
        <f t="shared" si="16"/>
        <v>48.964214597690791</v>
      </c>
      <c r="J44" s="143"/>
      <c r="K44" s="143">
        <v>54516.7</v>
      </c>
      <c r="L44" s="143">
        <v>26427.9</v>
      </c>
      <c r="M44" s="144">
        <f t="shared" si="19"/>
        <v>48.476705303145643</v>
      </c>
      <c r="N44" s="142"/>
    </row>
    <row r="45" spans="1:14" s="59" customFormat="1" ht="27" customHeight="1">
      <c r="A45" s="122" t="s">
        <v>98</v>
      </c>
      <c r="B45" s="118" t="s">
        <v>101</v>
      </c>
      <c r="C45" s="119">
        <f t="shared" ref="C45:C52" si="20">G45+K45</f>
        <v>18583.7</v>
      </c>
      <c r="D45" s="119">
        <f t="shared" ref="D45:D52" si="21">H45+L45</f>
        <v>9147.1</v>
      </c>
      <c r="E45" s="119">
        <f t="shared" ref="E45:E52" si="22">D45/C45*100</f>
        <v>49.221091601780053</v>
      </c>
      <c r="F45" s="119"/>
      <c r="G45" s="143">
        <v>18583.7</v>
      </c>
      <c r="H45" s="143">
        <v>9147.1</v>
      </c>
      <c r="I45" s="143">
        <f t="shared" ref="I45:I52" si="23">H45/G45*100</f>
        <v>49.221091601780053</v>
      </c>
      <c r="J45" s="143"/>
      <c r="K45" s="143">
        <v>0</v>
      </c>
      <c r="L45" s="143">
        <v>0</v>
      </c>
      <c r="M45" s="144">
        <v>0</v>
      </c>
      <c r="N45" s="142"/>
    </row>
    <row r="46" spans="1:14" s="80" customFormat="1" ht="24" customHeight="1">
      <c r="A46" s="120" t="s">
        <v>0</v>
      </c>
      <c r="B46" s="121" t="s">
        <v>113</v>
      </c>
      <c r="C46" s="111">
        <f t="shared" si="20"/>
        <v>85660.700000000012</v>
      </c>
      <c r="D46" s="111">
        <f t="shared" si="21"/>
        <v>47921.400000000009</v>
      </c>
      <c r="E46" s="111">
        <f t="shared" si="22"/>
        <v>55.943273870047761</v>
      </c>
      <c r="F46" s="75">
        <f>D46*100/D11</f>
        <v>5.2972216044276061</v>
      </c>
      <c r="G46" s="138">
        <f>G47+G48+G49+G50</f>
        <v>73089.600000000006</v>
      </c>
      <c r="H46" s="138">
        <f>H47+H48+H49+H50</f>
        <v>44496.600000000006</v>
      </c>
      <c r="I46" s="138">
        <f t="shared" si="23"/>
        <v>60.879523215341166</v>
      </c>
      <c r="J46" s="139">
        <f>H46*100/H11</f>
        <v>5.7406997428486077</v>
      </c>
      <c r="K46" s="138">
        <f>K47+K48+K49+K50</f>
        <v>12571.1</v>
      </c>
      <c r="L46" s="138">
        <f>L47+L48+L49+L50</f>
        <v>3424.7999999999997</v>
      </c>
      <c r="M46" s="140">
        <f t="shared" ref="M46:M52" si="24">L46/K46*100</f>
        <v>27.243439317163968</v>
      </c>
      <c r="N46" s="139">
        <f>L46*100/L11</f>
        <v>2.3159662910862884</v>
      </c>
    </row>
    <row r="47" spans="1:14" s="59" customFormat="1">
      <c r="A47" s="122" t="s">
        <v>117</v>
      </c>
      <c r="B47" s="118" t="s">
        <v>114</v>
      </c>
      <c r="C47" s="119">
        <f t="shared" si="20"/>
        <v>15794</v>
      </c>
      <c r="D47" s="119">
        <f t="shared" si="21"/>
        <v>7706.5</v>
      </c>
      <c r="E47" s="119">
        <f t="shared" si="22"/>
        <v>48.793845764214261</v>
      </c>
      <c r="F47" s="119"/>
      <c r="G47" s="143">
        <v>8525.2000000000007</v>
      </c>
      <c r="H47" s="143">
        <v>4579.3</v>
      </c>
      <c r="I47" s="143">
        <f t="shared" si="23"/>
        <v>53.714868859381596</v>
      </c>
      <c r="J47" s="143"/>
      <c r="K47" s="143">
        <v>7268.8</v>
      </c>
      <c r="L47" s="143">
        <v>3127.2</v>
      </c>
      <c r="M47" s="144">
        <f t="shared" si="24"/>
        <v>43.022232005282852</v>
      </c>
      <c r="N47" s="142"/>
    </row>
    <row r="48" spans="1:14" s="59" customFormat="1">
      <c r="A48" s="122" t="s">
        <v>103</v>
      </c>
      <c r="B48" s="118" t="s">
        <v>17</v>
      </c>
      <c r="C48" s="119">
        <f t="shared" si="20"/>
        <v>57183.9</v>
      </c>
      <c r="D48" s="119">
        <f t="shared" si="21"/>
        <v>33323</v>
      </c>
      <c r="E48" s="119">
        <f t="shared" si="22"/>
        <v>58.273395133945037</v>
      </c>
      <c r="F48" s="119"/>
      <c r="G48" s="143">
        <v>51881.599999999999</v>
      </c>
      <c r="H48" s="143">
        <v>33025.4</v>
      </c>
      <c r="I48" s="143">
        <f t="shared" si="23"/>
        <v>63.655322889039667</v>
      </c>
      <c r="J48" s="143"/>
      <c r="K48" s="143">
        <v>5302.3</v>
      </c>
      <c r="L48" s="143">
        <v>297.60000000000002</v>
      </c>
      <c r="M48" s="144">
        <f t="shared" si="24"/>
        <v>5.6126586575636992</v>
      </c>
      <c r="N48" s="142"/>
    </row>
    <row r="49" spans="1:33" s="59" customFormat="1">
      <c r="A49" s="122" t="s">
        <v>85</v>
      </c>
      <c r="B49" s="118" t="s">
        <v>20</v>
      </c>
      <c r="C49" s="119">
        <f t="shared" si="20"/>
        <v>10853.8</v>
      </c>
      <c r="D49" s="119">
        <f t="shared" si="21"/>
        <v>6154.3</v>
      </c>
      <c r="E49" s="119">
        <f t="shared" si="22"/>
        <v>56.701800291142277</v>
      </c>
      <c r="F49" s="119"/>
      <c r="G49" s="143">
        <v>10853.8</v>
      </c>
      <c r="H49" s="143">
        <v>6154.3</v>
      </c>
      <c r="I49" s="143">
        <f t="shared" si="23"/>
        <v>56.701800291142277</v>
      </c>
      <c r="J49" s="143"/>
      <c r="K49" s="143">
        <v>0</v>
      </c>
      <c r="L49" s="143">
        <v>0</v>
      </c>
      <c r="M49" s="144">
        <v>0</v>
      </c>
      <c r="N49" s="142"/>
    </row>
    <row r="50" spans="1:33" s="59" customFormat="1" ht="23.25" customHeight="1">
      <c r="A50" s="122" t="s">
        <v>68</v>
      </c>
      <c r="B50" s="118" t="s">
        <v>59</v>
      </c>
      <c r="C50" s="119">
        <f t="shared" si="20"/>
        <v>1829</v>
      </c>
      <c r="D50" s="119">
        <f t="shared" si="21"/>
        <v>737.6</v>
      </c>
      <c r="E50" s="119">
        <f t="shared" si="22"/>
        <v>40.328048113723348</v>
      </c>
      <c r="F50" s="119"/>
      <c r="G50" s="143">
        <v>1829</v>
      </c>
      <c r="H50" s="143">
        <v>737.6</v>
      </c>
      <c r="I50" s="143">
        <f t="shared" si="23"/>
        <v>40.328048113723348</v>
      </c>
      <c r="J50" s="143"/>
      <c r="K50" s="143">
        <v>0</v>
      </c>
      <c r="L50" s="143">
        <v>0</v>
      </c>
      <c r="M50" s="144">
        <v>0</v>
      </c>
      <c r="N50" s="142"/>
    </row>
    <row r="51" spans="1:33" s="80" customFormat="1" ht="24" customHeight="1">
      <c r="A51" s="120" t="s">
        <v>19</v>
      </c>
      <c r="B51" s="121" t="s">
        <v>54</v>
      </c>
      <c r="C51" s="111">
        <f t="shared" si="20"/>
        <v>4364.8</v>
      </c>
      <c r="D51" s="111">
        <f t="shared" si="21"/>
        <v>1095.2</v>
      </c>
      <c r="E51" s="111">
        <f t="shared" si="22"/>
        <v>25.091642228739001</v>
      </c>
      <c r="F51" s="75">
        <f>D51*100/D11</f>
        <v>0.12106318056586647</v>
      </c>
      <c r="G51" s="138">
        <f>G52+G53</f>
        <v>115.2</v>
      </c>
      <c r="H51" s="138">
        <f>H52+H53</f>
        <v>41.5</v>
      </c>
      <c r="I51" s="138">
        <f t="shared" si="23"/>
        <v>36.02430555555555</v>
      </c>
      <c r="J51" s="139">
        <f>H51*100/H11</f>
        <v>5.3540953539869826E-3</v>
      </c>
      <c r="K51" s="138">
        <f>K52+K53</f>
        <v>4249.6000000000004</v>
      </c>
      <c r="L51" s="138">
        <f>L52+L53</f>
        <v>1053.7</v>
      </c>
      <c r="M51" s="140">
        <f t="shared" si="24"/>
        <v>24.79527484939759</v>
      </c>
      <c r="N51" s="139">
        <f>L51*100/L11</f>
        <v>0.71254779283976355</v>
      </c>
    </row>
    <row r="52" spans="1:33" s="59" customFormat="1">
      <c r="A52" s="122" t="s">
        <v>83</v>
      </c>
      <c r="B52" s="118" t="s">
        <v>58</v>
      </c>
      <c r="C52" s="119">
        <f t="shared" si="20"/>
        <v>1532.8</v>
      </c>
      <c r="D52" s="119">
        <f t="shared" si="21"/>
        <v>208.4</v>
      </c>
      <c r="E52" s="119">
        <f t="shared" si="22"/>
        <v>13.596033402922755</v>
      </c>
      <c r="F52" s="119"/>
      <c r="G52" s="143">
        <v>115.2</v>
      </c>
      <c r="H52" s="143">
        <v>41.5</v>
      </c>
      <c r="I52" s="143">
        <f t="shared" si="23"/>
        <v>36.02430555555555</v>
      </c>
      <c r="J52" s="143"/>
      <c r="K52" s="143">
        <v>1417.6</v>
      </c>
      <c r="L52" s="143">
        <v>166.9</v>
      </c>
      <c r="M52" s="144">
        <f t="shared" si="24"/>
        <v>11.773419864559822</v>
      </c>
      <c r="N52" s="142"/>
    </row>
    <row r="53" spans="1:33" s="59" customFormat="1">
      <c r="A53" s="122" t="s">
        <v>76</v>
      </c>
      <c r="B53" s="118" t="s">
        <v>61</v>
      </c>
      <c r="C53" s="119">
        <f t="shared" ref="C53:C55" si="25">G53+K53</f>
        <v>2832</v>
      </c>
      <c r="D53" s="119">
        <f t="shared" ref="D53:D55" si="26">H53+L53</f>
        <v>886.8</v>
      </c>
      <c r="E53" s="119">
        <f t="shared" ref="E53:E58" si="27">D53/C53*100</f>
        <v>31.313559322033896</v>
      </c>
      <c r="F53" s="119"/>
      <c r="G53" s="143"/>
      <c r="H53" s="143"/>
      <c r="I53" s="143"/>
      <c r="J53" s="143"/>
      <c r="K53" s="143">
        <v>2832</v>
      </c>
      <c r="L53" s="143">
        <v>886.8</v>
      </c>
      <c r="M53" s="144">
        <f t="shared" ref="M53:M62" si="28">L53/K53*100</f>
        <v>31.313559322033896</v>
      </c>
      <c r="N53" s="142"/>
    </row>
    <row r="54" spans="1:33" s="80" customFormat="1" ht="37.5" customHeight="1">
      <c r="A54" s="120" t="s">
        <v>88</v>
      </c>
      <c r="B54" s="121" t="s">
        <v>38</v>
      </c>
      <c r="C54" s="111">
        <f t="shared" si="25"/>
        <v>5486.4000000000005</v>
      </c>
      <c r="D54" s="111">
        <f t="shared" si="26"/>
        <v>0</v>
      </c>
      <c r="E54" s="111">
        <f t="shared" si="27"/>
        <v>0</v>
      </c>
      <c r="F54" s="75">
        <f>D54*100/D11</f>
        <v>0</v>
      </c>
      <c r="G54" s="138">
        <f>G55</f>
        <v>5407.6</v>
      </c>
      <c r="H54" s="138">
        <f>H55</f>
        <v>0</v>
      </c>
      <c r="I54" s="138">
        <f t="shared" ref="I54:I106" si="29">H54/G54*100</f>
        <v>0</v>
      </c>
      <c r="J54" s="139">
        <f>H54*100/H11</f>
        <v>0</v>
      </c>
      <c r="K54" s="138">
        <f>K55</f>
        <v>78.8</v>
      </c>
      <c r="L54" s="138">
        <f>L55</f>
        <v>0</v>
      </c>
      <c r="M54" s="140">
        <f t="shared" si="28"/>
        <v>0</v>
      </c>
      <c r="N54" s="139">
        <f>L54*100/L11</f>
        <v>0</v>
      </c>
    </row>
    <row r="55" spans="1:33" s="59" customFormat="1" ht="27.75" customHeight="1">
      <c r="A55" s="122" t="s">
        <v>111</v>
      </c>
      <c r="B55" s="118" t="s">
        <v>71</v>
      </c>
      <c r="C55" s="119">
        <f t="shared" si="25"/>
        <v>5486.4000000000005</v>
      </c>
      <c r="D55" s="119">
        <f t="shared" si="26"/>
        <v>0</v>
      </c>
      <c r="E55" s="119">
        <f t="shared" si="27"/>
        <v>0</v>
      </c>
      <c r="F55" s="119"/>
      <c r="G55" s="143">
        <v>5407.6</v>
      </c>
      <c r="H55" s="143">
        <v>0</v>
      </c>
      <c r="I55" s="143">
        <f t="shared" si="29"/>
        <v>0</v>
      </c>
      <c r="J55" s="143"/>
      <c r="K55" s="143">
        <v>78.8</v>
      </c>
      <c r="L55" s="143"/>
      <c r="M55" s="144">
        <f t="shared" si="28"/>
        <v>0</v>
      </c>
      <c r="N55" s="142"/>
    </row>
    <row r="56" spans="1:33" s="80" customFormat="1" ht="61.5" customHeight="1">
      <c r="A56" s="120" t="s">
        <v>34</v>
      </c>
      <c r="B56" s="121" t="s">
        <v>107</v>
      </c>
      <c r="C56" s="111">
        <f>C57</f>
        <v>0</v>
      </c>
      <c r="D56" s="111">
        <f>D57</f>
        <v>0</v>
      </c>
      <c r="E56" s="111">
        <v>0</v>
      </c>
      <c r="F56" s="75">
        <f>D56*100/D11</f>
        <v>0</v>
      </c>
      <c r="G56" s="138">
        <f>G57</f>
        <v>26207.1</v>
      </c>
      <c r="H56" s="138">
        <f>H57</f>
        <v>12963</v>
      </c>
      <c r="I56" s="138">
        <f t="shared" si="29"/>
        <v>49.46369495289445</v>
      </c>
      <c r="J56" s="139">
        <f>H56*100/H11</f>
        <v>1.6724129656321267</v>
      </c>
      <c r="K56" s="138">
        <v>0</v>
      </c>
      <c r="L56" s="138">
        <v>0</v>
      </c>
      <c r="M56" s="144"/>
      <c r="N56" s="145"/>
    </row>
    <row r="57" spans="1:33" s="59" customFormat="1" ht="36">
      <c r="A57" s="122" t="s">
        <v>77</v>
      </c>
      <c r="B57" s="118" t="s">
        <v>6</v>
      </c>
      <c r="C57" s="119">
        <f>K57</f>
        <v>0</v>
      </c>
      <c r="D57" s="119">
        <f>L57</f>
        <v>0</v>
      </c>
      <c r="E57" s="119">
        <v>0</v>
      </c>
      <c r="F57" s="75"/>
      <c r="G57" s="143">
        <v>26207.1</v>
      </c>
      <c r="H57" s="143">
        <v>12963</v>
      </c>
      <c r="I57" s="143">
        <f t="shared" si="29"/>
        <v>49.46369495289445</v>
      </c>
      <c r="J57" s="143"/>
      <c r="K57" s="143">
        <v>0</v>
      </c>
      <c r="L57" s="143">
        <v>0</v>
      </c>
      <c r="M57" s="144"/>
      <c r="N57" s="142"/>
    </row>
    <row r="58" spans="1:33" s="80" customFormat="1" ht="29.25" customHeight="1">
      <c r="A58" s="123" t="s">
        <v>36</v>
      </c>
      <c r="B58" s="124" t="s">
        <v>104</v>
      </c>
      <c r="C58" s="111">
        <f>G58+K58</f>
        <v>-140471.10000000009</v>
      </c>
      <c r="D58" s="111">
        <f>H58+L58</f>
        <v>4359.8</v>
      </c>
      <c r="E58" s="111">
        <f t="shared" si="27"/>
        <v>-3.1036989103096633</v>
      </c>
      <c r="F58" s="75">
        <f t="shared" ref="F58:F105" si="30">D58*100/D13</f>
        <v>3.4337136844492888</v>
      </c>
      <c r="G58" s="138">
        <f>-G62</f>
        <v>-22140.700000000084</v>
      </c>
      <c r="H58" s="138">
        <f>-H62</f>
        <v>-2743</v>
      </c>
      <c r="I58" s="138">
        <f t="shared" si="29"/>
        <v>12.388948858888787</v>
      </c>
      <c r="J58" s="146"/>
      <c r="K58" s="138">
        <v>-118330.4</v>
      </c>
      <c r="L58" s="138">
        <v>7102.8</v>
      </c>
      <c r="M58" s="144">
        <f t="shared" si="28"/>
        <v>-6.0025149919209273</v>
      </c>
      <c r="N58" s="145"/>
    </row>
    <row r="59" spans="1:33" s="59" customFormat="1" hidden="1">
      <c r="A59" s="93"/>
      <c r="B59" s="105"/>
      <c r="C59" s="106"/>
      <c r="D59" s="106"/>
      <c r="E59" s="106"/>
      <c r="F59" s="107">
        <f t="shared" si="30"/>
        <v>0</v>
      </c>
      <c r="G59" s="147"/>
      <c r="H59" s="147"/>
      <c r="I59" s="148" t="e">
        <f t="shared" si="29"/>
        <v>#DIV/0!</v>
      </c>
      <c r="J59" s="147"/>
      <c r="K59" s="147"/>
      <c r="L59" s="148" t="e">
        <f>#REF!+#REF!</f>
        <v>#REF!</v>
      </c>
      <c r="M59" s="149" t="e">
        <f t="shared" si="28"/>
        <v>#REF!</v>
      </c>
      <c r="N59" s="150"/>
    </row>
    <row r="60" spans="1:33" s="59" customFormat="1">
      <c r="A60" s="94"/>
      <c r="F60" s="332"/>
      <c r="G60" s="150"/>
      <c r="H60" s="150"/>
      <c r="I60" s="334"/>
      <c r="J60" s="150"/>
      <c r="K60" s="150"/>
      <c r="L60" s="150"/>
      <c r="M60" s="336"/>
      <c r="N60" s="150"/>
    </row>
    <row r="61" spans="1:33" ht="14.1" customHeight="1">
      <c r="A61" s="316" t="s">
        <v>25</v>
      </c>
      <c r="B61" s="316"/>
      <c r="C61" s="316"/>
      <c r="D61" s="81" t="s">
        <v>42</v>
      </c>
      <c r="E61" s="81" t="s">
        <v>42</v>
      </c>
      <c r="F61" s="333"/>
      <c r="G61" s="151" t="s">
        <v>42</v>
      </c>
      <c r="H61" s="151" t="s">
        <v>42</v>
      </c>
      <c r="I61" s="335"/>
      <c r="J61" s="151" t="s">
        <v>42</v>
      </c>
      <c r="K61" s="151" t="s">
        <v>42</v>
      </c>
      <c r="L61" s="151" t="s">
        <v>42</v>
      </c>
      <c r="M61" s="337"/>
      <c r="N61" s="151" t="s">
        <v>42</v>
      </c>
      <c r="O61" s="82" t="s">
        <v>42</v>
      </c>
      <c r="P61" s="82" t="s">
        <v>42</v>
      </c>
      <c r="Q61" s="82" t="s">
        <v>42</v>
      </c>
      <c r="R61" s="82" t="s">
        <v>42</v>
      </c>
      <c r="S61" s="82" t="s">
        <v>42</v>
      </c>
      <c r="T61" s="82" t="s">
        <v>42</v>
      </c>
      <c r="U61" s="82" t="s">
        <v>42</v>
      </c>
      <c r="V61" s="317"/>
      <c r="W61" s="317"/>
      <c r="X61" s="83"/>
      <c r="Y61" s="83"/>
      <c r="Z61" s="83"/>
      <c r="AA61" s="83"/>
      <c r="AB61" s="83"/>
      <c r="AC61" s="83"/>
      <c r="AD61" s="83"/>
      <c r="AE61" s="83"/>
      <c r="AF61" s="83"/>
      <c r="AG61" s="83"/>
    </row>
    <row r="62" spans="1:33" s="80" customFormat="1" ht="24">
      <c r="A62" s="95" t="s">
        <v>48</v>
      </c>
      <c r="B62" s="84" t="s">
        <v>104</v>
      </c>
      <c r="C62" s="85">
        <f>G62+K62</f>
        <v>140471.10000000009</v>
      </c>
      <c r="D62" s="85">
        <f>H62+L62</f>
        <v>-4359.7999999999884</v>
      </c>
      <c r="E62" s="76">
        <f t="shared" ref="E62:E106" si="31">D62/C62*100</f>
        <v>-3.1036989103096548</v>
      </c>
      <c r="F62" s="75"/>
      <c r="G62" s="152">
        <f>G66+G76+G94+G91</f>
        <v>22140.700000000084</v>
      </c>
      <c r="H62" s="152">
        <f>H66+H76+H94</f>
        <v>2743</v>
      </c>
      <c r="I62" s="148">
        <f t="shared" si="29"/>
        <v>12.388948858888787</v>
      </c>
      <c r="J62" s="145"/>
      <c r="K62" s="152">
        <f>K66+K76+K94</f>
        <v>118330.4</v>
      </c>
      <c r="L62" s="152">
        <f>L66+L76+L94</f>
        <v>-7102.7999999999884</v>
      </c>
      <c r="M62" s="144">
        <f t="shared" si="28"/>
        <v>-6.0025149919209166</v>
      </c>
      <c r="N62" s="145"/>
    </row>
    <row r="63" spans="1:33" s="59" customFormat="1">
      <c r="A63" s="96" t="s">
        <v>28</v>
      </c>
      <c r="B63" s="86"/>
      <c r="C63" s="78"/>
      <c r="D63" s="78"/>
      <c r="E63" s="78"/>
      <c r="F63" s="75">
        <f t="shared" si="30"/>
        <v>0</v>
      </c>
      <c r="G63" s="153"/>
      <c r="H63" s="142"/>
      <c r="I63" s="148"/>
      <c r="J63" s="142"/>
      <c r="K63" s="142"/>
      <c r="L63" s="142"/>
      <c r="M63" s="144"/>
      <c r="N63" s="142"/>
    </row>
    <row r="64" spans="1:33" s="59" customFormat="1" ht="18" customHeight="1">
      <c r="A64" s="96" t="s">
        <v>37</v>
      </c>
      <c r="B64" s="86" t="s">
        <v>104</v>
      </c>
      <c r="C64" s="87">
        <f>G64+K64</f>
        <v>19193.099999999991</v>
      </c>
      <c r="D64" s="87">
        <f>H64+L64</f>
        <v>0</v>
      </c>
      <c r="E64" s="79">
        <f t="shared" si="31"/>
        <v>0</v>
      </c>
      <c r="F64" s="75"/>
      <c r="G64" s="153">
        <f>G66+G76+G91</f>
        <v>16348.099999999991</v>
      </c>
      <c r="H64" s="153">
        <f>H66+H76+H91</f>
        <v>0</v>
      </c>
      <c r="I64" s="154">
        <f t="shared" si="29"/>
        <v>0</v>
      </c>
      <c r="J64" s="142"/>
      <c r="K64" s="153">
        <v>2845</v>
      </c>
      <c r="L64" s="142"/>
      <c r="M64" s="144"/>
      <c r="N64" s="142"/>
    </row>
    <row r="65" spans="1:14" s="59" customFormat="1">
      <c r="A65" s="97" t="s">
        <v>92</v>
      </c>
      <c r="B65" s="88"/>
      <c r="C65" s="78"/>
      <c r="D65" s="78"/>
      <c r="E65" s="78"/>
      <c r="F65" s="75"/>
      <c r="G65" s="142"/>
      <c r="H65" s="142"/>
      <c r="I65" s="148"/>
      <c r="J65" s="142"/>
      <c r="K65" s="142"/>
      <c r="L65" s="142"/>
      <c r="M65" s="142"/>
      <c r="N65" s="142"/>
    </row>
    <row r="66" spans="1:14" s="80" customFormat="1" ht="24">
      <c r="A66" s="98" t="s">
        <v>139</v>
      </c>
      <c r="B66" s="89" t="s">
        <v>40</v>
      </c>
      <c r="C66" s="85">
        <f t="shared" ref="C66:C105" si="32">G66+K66</f>
        <v>88207.799999999988</v>
      </c>
      <c r="D66" s="85">
        <f t="shared" ref="D66:D105" si="33">H66+L66</f>
        <v>0</v>
      </c>
      <c r="E66" s="76">
        <f t="shared" si="31"/>
        <v>0</v>
      </c>
      <c r="F66" s="75">
        <f t="shared" si="30"/>
        <v>0</v>
      </c>
      <c r="G66" s="152">
        <f>G67+G68</f>
        <v>84729.4</v>
      </c>
      <c r="H66" s="139">
        <f>H67+H68</f>
        <v>0</v>
      </c>
      <c r="I66" s="148">
        <f t="shared" si="29"/>
        <v>0</v>
      </c>
      <c r="J66" s="145"/>
      <c r="K66" s="145">
        <f>K67+K68</f>
        <v>3478.4</v>
      </c>
      <c r="L66" s="145">
        <f>L67</f>
        <v>0</v>
      </c>
      <c r="M66" s="145"/>
      <c r="N66" s="145"/>
    </row>
    <row r="67" spans="1:14" s="59" customFormat="1" ht="27.75" customHeight="1">
      <c r="A67" s="96" t="s">
        <v>140</v>
      </c>
      <c r="B67" s="86" t="s">
        <v>52</v>
      </c>
      <c r="C67" s="87">
        <f t="shared" si="32"/>
        <v>94850.7</v>
      </c>
      <c r="D67" s="87">
        <f t="shared" si="33"/>
        <v>0</v>
      </c>
      <c r="E67" s="79">
        <f t="shared" si="31"/>
        <v>0</v>
      </c>
      <c r="F67" s="75">
        <f t="shared" si="30"/>
        <v>0</v>
      </c>
      <c r="G67" s="153">
        <v>91155.7</v>
      </c>
      <c r="H67" s="142"/>
      <c r="I67" s="154">
        <f t="shared" si="29"/>
        <v>0</v>
      </c>
      <c r="J67" s="142"/>
      <c r="K67" s="142">
        <v>3695</v>
      </c>
      <c r="L67" s="142">
        <v>0</v>
      </c>
      <c r="M67" s="144">
        <f t="shared" ref="M67:M78" si="34">L67/K67*100</f>
        <v>0</v>
      </c>
      <c r="N67" s="142"/>
    </row>
    <row r="68" spans="1:14" s="59" customFormat="1" ht="42" customHeight="1">
      <c r="A68" s="96" t="s">
        <v>141</v>
      </c>
      <c r="B68" s="86" t="s">
        <v>11</v>
      </c>
      <c r="C68" s="87">
        <f t="shared" si="32"/>
        <v>-6642.9000000000005</v>
      </c>
      <c r="D68" s="87">
        <f t="shared" si="33"/>
        <v>0</v>
      </c>
      <c r="E68" s="79">
        <f t="shared" si="31"/>
        <v>0</v>
      </c>
      <c r="F68" s="75">
        <f t="shared" si="30"/>
        <v>0</v>
      </c>
      <c r="G68" s="153">
        <v>-6426.3</v>
      </c>
      <c r="H68" s="142"/>
      <c r="I68" s="154">
        <f t="shared" si="29"/>
        <v>0</v>
      </c>
      <c r="J68" s="142"/>
      <c r="K68" s="142">
        <v>-216.6</v>
      </c>
      <c r="L68" s="142">
        <v>0</v>
      </c>
      <c r="M68" s="144">
        <f t="shared" si="34"/>
        <v>0</v>
      </c>
      <c r="N68" s="142"/>
    </row>
    <row r="69" spans="1:14" s="59" customFormat="1" ht="13.5" hidden="1" customHeight="1">
      <c r="A69" s="96" t="s">
        <v>142</v>
      </c>
      <c r="B69" s="86" t="s">
        <v>143</v>
      </c>
      <c r="C69" s="87">
        <f t="shared" si="32"/>
        <v>0</v>
      </c>
      <c r="D69" s="87">
        <f t="shared" si="33"/>
        <v>0</v>
      </c>
      <c r="E69" s="76" t="e">
        <f t="shared" si="31"/>
        <v>#DIV/0!</v>
      </c>
      <c r="F69" s="75">
        <f t="shared" si="30"/>
        <v>0</v>
      </c>
      <c r="G69" s="153"/>
      <c r="H69" s="142"/>
      <c r="I69" s="148" t="e">
        <f t="shared" si="29"/>
        <v>#DIV/0!</v>
      </c>
      <c r="J69" s="142"/>
      <c r="K69" s="142"/>
      <c r="L69" s="142"/>
      <c r="M69" s="140" t="e">
        <f t="shared" si="34"/>
        <v>#DIV/0!</v>
      </c>
      <c r="N69" s="142"/>
    </row>
    <row r="70" spans="1:14" s="59" customFormat="1" ht="23.25" hidden="1" customHeight="1">
      <c r="A70" s="96" t="s">
        <v>144</v>
      </c>
      <c r="B70" s="86" t="s">
        <v>145</v>
      </c>
      <c r="C70" s="87">
        <f t="shared" si="32"/>
        <v>0</v>
      </c>
      <c r="D70" s="87">
        <f t="shared" si="33"/>
        <v>0</v>
      </c>
      <c r="E70" s="76" t="e">
        <f t="shared" si="31"/>
        <v>#DIV/0!</v>
      </c>
      <c r="F70" s="75">
        <f t="shared" si="30"/>
        <v>0</v>
      </c>
      <c r="G70" s="153"/>
      <c r="H70" s="142"/>
      <c r="I70" s="148" t="e">
        <f t="shared" si="29"/>
        <v>#DIV/0!</v>
      </c>
      <c r="J70" s="142"/>
      <c r="K70" s="142"/>
      <c r="L70" s="142"/>
      <c r="M70" s="140" t="e">
        <f t="shared" si="34"/>
        <v>#DIV/0!</v>
      </c>
      <c r="N70" s="142"/>
    </row>
    <row r="71" spans="1:14" s="59" customFormat="1" ht="16.5" hidden="1" customHeight="1">
      <c r="A71" s="96" t="s">
        <v>146</v>
      </c>
      <c r="B71" s="86" t="s">
        <v>147</v>
      </c>
      <c r="C71" s="87">
        <f t="shared" si="32"/>
        <v>0</v>
      </c>
      <c r="D71" s="87">
        <f t="shared" si="33"/>
        <v>0</v>
      </c>
      <c r="E71" s="76" t="e">
        <f t="shared" si="31"/>
        <v>#DIV/0!</v>
      </c>
      <c r="F71" s="75">
        <f t="shared" si="30"/>
        <v>0</v>
      </c>
      <c r="G71" s="153"/>
      <c r="H71" s="142"/>
      <c r="I71" s="148" t="e">
        <f t="shared" si="29"/>
        <v>#DIV/0!</v>
      </c>
      <c r="J71" s="142"/>
      <c r="K71" s="142"/>
      <c r="L71" s="142"/>
      <c r="M71" s="140" t="e">
        <f t="shared" si="34"/>
        <v>#DIV/0!</v>
      </c>
      <c r="N71" s="142"/>
    </row>
    <row r="72" spans="1:14" s="59" customFormat="1" ht="15.75" hidden="1" customHeight="1">
      <c r="A72" s="96" t="s">
        <v>148</v>
      </c>
      <c r="B72" s="86" t="s">
        <v>33</v>
      </c>
      <c r="C72" s="87">
        <f t="shared" si="32"/>
        <v>0</v>
      </c>
      <c r="D72" s="87">
        <f t="shared" si="33"/>
        <v>0</v>
      </c>
      <c r="E72" s="76" t="e">
        <f t="shared" si="31"/>
        <v>#DIV/0!</v>
      </c>
      <c r="F72" s="75">
        <f t="shared" si="30"/>
        <v>0</v>
      </c>
      <c r="G72" s="153"/>
      <c r="H72" s="142"/>
      <c r="I72" s="148" t="e">
        <f t="shared" si="29"/>
        <v>#DIV/0!</v>
      </c>
      <c r="J72" s="142"/>
      <c r="K72" s="142"/>
      <c r="L72" s="142"/>
      <c r="M72" s="140" t="e">
        <f t="shared" si="34"/>
        <v>#DIV/0!</v>
      </c>
      <c r="N72" s="142"/>
    </row>
    <row r="73" spans="1:14" s="59" customFormat="1" ht="31.5" hidden="1" customHeight="1">
      <c r="A73" s="96" t="s">
        <v>149</v>
      </c>
      <c r="B73" s="86" t="s">
        <v>99</v>
      </c>
      <c r="C73" s="87">
        <f t="shared" si="32"/>
        <v>0</v>
      </c>
      <c r="D73" s="87">
        <f t="shared" si="33"/>
        <v>0</v>
      </c>
      <c r="E73" s="76" t="e">
        <f t="shared" si="31"/>
        <v>#DIV/0!</v>
      </c>
      <c r="F73" s="75" t="e">
        <f t="shared" si="30"/>
        <v>#DIV/0!</v>
      </c>
      <c r="G73" s="153"/>
      <c r="H73" s="142"/>
      <c r="I73" s="148" t="e">
        <f t="shared" si="29"/>
        <v>#DIV/0!</v>
      </c>
      <c r="J73" s="142"/>
      <c r="K73" s="142"/>
      <c r="L73" s="142"/>
      <c r="M73" s="140" t="e">
        <f t="shared" si="34"/>
        <v>#DIV/0!</v>
      </c>
      <c r="N73" s="142"/>
    </row>
    <row r="74" spans="1:14" s="59" customFormat="1" ht="18.75" hidden="1" customHeight="1">
      <c r="A74" s="96" t="s">
        <v>150</v>
      </c>
      <c r="B74" s="86" t="s">
        <v>50</v>
      </c>
      <c r="C74" s="87">
        <f t="shared" si="32"/>
        <v>0</v>
      </c>
      <c r="D74" s="87">
        <f t="shared" si="33"/>
        <v>0</v>
      </c>
      <c r="E74" s="76" t="e">
        <f t="shared" si="31"/>
        <v>#DIV/0!</v>
      </c>
      <c r="F74" s="75" t="e">
        <f t="shared" si="30"/>
        <v>#DIV/0!</v>
      </c>
      <c r="G74" s="153"/>
      <c r="H74" s="142"/>
      <c r="I74" s="148" t="e">
        <f t="shared" si="29"/>
        <v>#DIV/0!</v>
      </c>
      <c r="J74" s="142"/>
      <c r="K74" s="142"/>
      <c r="L74" s="142"/>
      <c r="M74" s="140" t="e">
        <f t="shared" si="34"/>
        <v>#DIV/0!</v>
      </c>
      <c r="N74" s="142"/>
    </row>
    <row r="75" spans="1:14" s="59" customFormat="1" ht="33" hidden="1" customHeight="1">
      <c r="A75" s="96" t="s">
        <v>151</v>
      </c>
      <c r="B75" s="86" t="s">
        <v>152</v>
      </c>
      <c r="C75" s="87">
        <f t="shared" si="32"/>
        <v>0</v>
      </c>
      <c r="D75" s="87">
        <f t="shared" si="33"/>
        <v>0</v>
      </c>
      <c r="E75" s="76" t="e">
        <f t="shared" si="31"/>
        <v>#DIV/0!</v>
      </c>
      <c r="F75" s="75">
        <f t="shared" si="30"/>
        <v>0</v>
      </c>
      <c r="G75" s="153"/>
      <c r="H75" s="142"/>
      <c r="I75" s="148" t="e">
        <f t="shared" si="29"/>
        <v>#DIV/0!</v>
      </c>
      <c r="J75" s="142"/>
      <c r="K75" s="142"/>
      <c r="L75" s="142"/>
      <c r="M75" s="140" t="e">
        <f t="shared" si="34"/>
        <v>#DIV/0!</v>
      </c>
      <c r="N75" s="142"/>
    </row>
    <row r="76" spans="1:14" s="80" customFormat="1" ht="36">
      <c r="A76" s="95" t="s">
        <v>153</v>
      </c>
      <c r="B76" s="84" t="s">
        <v>46</v>
      </c>
      <c r="C76" s="85">
        <f t="shared" si="32"/>
        <v>-67764.600000000006</v>
      </c>
      <c r="D76" s="85">
        <f t="shared" si="33"/>
        <v>0</v>
      </c>
      <c r="E76" s="76">
        <f t="shared" si="31"/>
        <v>0</v>
      </c>
      <c r="F76" s="75">
        <f t="shared" si="30"/>
        <v>0</v>
      </c>
      <c r="G76" s="152">
        <f>G77+G78</f>
        <v>-67131.3</v>
      </c>
      <c r="H76" s="145">
        <f>H77+H78</f>
        <v>0</v>
      </c>
      <c r="I76" s="148">
        <f t="shared" si="29"/>
        <v>0</v>
      </c>
      <c r="J76" s="145"/>
      <c r="K76" s="145">
        <f>K78</f>
        <v>-633.29999999999995</v>
      </c>
      <c r="L76" s="145">
        <v>0</v>
      </c>
      <c r="M76" s="140">
        <f t="shared" si="34"/>
        <v>0</v>
      </c>
      <c r="N76" s="145"/>
    </row>
    <row r="77" spans="1:14" s="59" customFormat="1" ht="42.75" customHeight="1">
      <c r="A77" s="90" t="s">
        <v>154</v>
      </c>
      <c r="B77" s="86" t="s">
        <v>155</v>
      </c>
      <c r="C77" s="87">
        <f t="shared" si="32"/>
        <v>0</v>
      </c>
      <c r="D77" s="87">
        <f t="shared" si="33"/>
        <v>0</v>
      </c>
      <c r="E77" s="79">
        <v>0</v>
      </c>
      <c r="F77" s="75"/>
      <c r="G77" s="153"/>
      <c r="H77" s="142"/>
      <c r="I77" s="148"/>
      <c r="J77" s="142"/>
      <c r="K77" s="142">
        <v>0</v>
      </c>
      <c r="L77" s="142">
        <v>0</v>
      </c>
      <c r="M77" s="142"/>
      <c r="N77" s="142"/>
    </row>
    <row r="78" spans="1:14" s="59" customFormat="1" ht="54" customHeight="1">
      <c r="A78" s="90" t="s">
        <v>156</v>
      </c>
      <c r="B78" s="86" t="s">
        <v>95</v>
      </c>
      <c r="C78" s="87">
        <f t="shared" si="32"/>
        <v>-67764.600000000006</v>
      </c>
      <c r="D78" s="87">
        <f t="shared" si="33"/>
        <v>0</v>
      </c>
      <c r="E78" s="79">
        <f t="shared" si="31"/>
        <v>0</v>
      </c>
      <c r="F78" s="75"/>
      <c r="G78" s="153">
        <v>-67131.3</v>
      </c>
      <c r="H78" s="142"/>
      <c r="I78" s="154">
        <f t="shared" si="29"/>
        <v>0</v>
      </c>
      <c r="J78" s="142"/>
      <c r="K78" s="142">
        <v>-633.29999999999995</v>
      </c>
      <c r="L78" s="142">
        <v>0</v>
      </c>
      <c r="M78" s="144">
        <f t="shared" si="34"/>
        <v>0</v>
      </c>
      <c r="N78" s="142"/>
    </row>
    <row r="79" spans="1:14" s="59" customFormat="1" ht="14.25" hidden="1" customHeight="1">
      <c r="A79" s="97" t="s">
        <v>157</v>
      </c>
      <c r="B79" s="88" t="s">
        <v>155</v>
      </c>
      <c r="C79" s="87">
        <f t="shared" si="32"/>
        <v>0</v>
      </c>
      <c r="D79" s="87">
        <f t="shared" si="33"/>
        <v>0</v>
      </c>
      <c r="E79" s="76" t="e">
        <f t="shared" si="31"/>
        <v>#DIV/0!</v>
      </c>
      <c r="F79" s="75">
        <f t="shared" si="30"/>
        <v>0</v>
      </c>
      <c r="G79" s="153"/>
      <c r="H79" s="142"/>
      <c r="I79" s="148" t="e">
        <f t="shared" si="29"/>
        <v>#DIV/0!</v>
      </c>
      <c r="J79" s="142"/>
      <c r="K79" s="142"/>
      <c r="L79" s="142"/>
      <c r="M79" s="142"/>
      <c r="N79" s="142"/>
    </row>
    <row r="80" spans="1:14" s="59" customFormat="1" ht="21" hidden="1" customHeight="1">
      <c r="A80" s="97" t="s">
        <v>158</v>
      </c>
      <c r="B80" s="88" t="s">
        <v>95</v>
      </c>
      <c r="C80" s="87">
        <f t="shared" si="32"/>
        <v>0</v>
      </c>
      <c r="D80" s="87">
        <f t="shared" si="33"/>
        <v>0</v>
      </c>
      <c r="E80" s="76" t="e">
        <f t="shared" si="31"/>
        <v>#DIV/0!</v>
      </c>
      <c r="F80" s="75">
        <f t="shared" si="30"/>
        <v>0</v>
      </c>
      <c r="G80" s="153"/>
      <c r="H80" s="142"/>
      <c r="I80" s="148" t="e">
        <f t="shared" si="29"/>
        <v>#DIV/0!</v>
      </c>
      <c r="J80" s="142"/>
      <c r="K80" s="142"/>
      <c r="L80" s="142"/>
      <c r="M80" s="142"/>
      <c r="N80" s="142"/>
    </row>
    <row r="81" spans="1:14" s="59" customFormat="1" ht="21.75" hidden="1" customHeight="1">
      <c r="A81" s="97" t="s">
        <v>159</v>
      </c>
      <c r="B81" s="88" t="s">
        <v>160</v>
      </c>
      <c r="C81" s="87">
        <f t="shared" si="32"/>
        <v>0</v>
      </c>
      <c r="D81" s="87">
        <f t="shared" si="33"/>
        <v>0</v>
      </c>
      <c r="E81" s="76" t="e">
        <f t="shared" si="31"/>
        <v>#DIV/0!</v>
      </c>
      <c r="F81" s="75">
        <f t="shared" si="30"/>
        <v>0</v>
      </c>
      <c r="G81" s="153"/>
      <c r="H81" s="142"/>
      <c r="I81" s="148" t="e">
        <f t="shared" si="29"/>
        <v>#DIV/0!</v>
      </c>
      <c r="J81" s="142"/>
      <c r="K81" s="142"/>
      <c r="L81" s="142"/>
      <c r="M81" s="142"/>
      <c r="N81" s="142"/>
    </row>
    <row r="82" spans="1:14" s="59" customFormat="1" ht="48" hidden="1">
      <c r="A82" s="97" t="s">
        <v>161</v>
      </c>
      <c r="B82" s="88" t="s">
        <v>162</v>
      </c>
      <c r="C82" s="87">
        <f t="shared" si="32"/>
        <v>0</v>
      </c>
      <c r="D82" s="87">
        <f t="shared" si="33"/>
        <v>0</v>
      </c>
      <c r="E82" s="76" t="e">
        <f t="shared" si="31"/>
        <v>#DIV/0!</v>
      </c>
      <c r="F82" s="75">
        <f t="shared" si="30"/>
        <v>0</v>
      </c>
      <c r="G82" s="153"/>
      <c r="H82" s="142"/>
      <c r="I82" s="148" t="e">
        <f t="shared" si="29"/>
        <v>#DIV/0!</v>
      </c>
      <c r="J82" s="142"/>
      <c r="K82" s="142"/>
      <c r="L82" s="142"/>
      <c r="M82" s="142"/>
      <c r="N82" s="142"/>
    </row>
    <row r="83" spans="1:14" s="59" customFormat="1" ht="48" hidden="1">
      <c r="A83" s="97" t="s">
        <v>163</v>
      </c>
      <c r="B83" s="88" t="s">
        <v>164</v>
      </c>
      <c r="C83" s="87">
        <f t="shared" si="32"/>
        <v>0</v>
      </c>
      <c r="D83" s="87">
        <f t="shared" si="33"/>
        <v>0</v>
      </c>
      <c r="E83" s="76" t="e">
        <f t="shared" si="31"/>
        <v>#DIV/0!</v>
      </c>
      <c r="F83" s="75">
        <f t="shared" si="30"/>
        <v>0</v>
      </c>
      <c r="G83" s="153"/>
      <c r="H83" s="142"/>
      <c r="I83" s="148" t="e">
        <f t="shared" si="29"/>
        <v>#DIV/0!</v>
      </c>
      <c r="J83" s="142"/>
      <c r="K83" s="142"/>
      <c r="L83" s="142"/>
      <c r="M83" s="142"/>
      <c r="N83" s="142"/>
    </row>
    <row r="84" spans="1:14" s="59" customFormat="1" ht="48" hidden="1">
      <c r="A84" s="97" t="s">
        <v>165</v>
      </c>
      <c r="B84" s="88" t="s">
        <v>166</v>
      </c>
      <c r="C84" s="87">
        <f t="shared" si="32"/>
        <v>0</v>
      </c>
      <c r="D84" s="87">
        <f t="shared" si="33"/>
        <v>0</v>
      </c>
      <c r="E84" s="76" t="e">
        <f t="shared" si="31"/>
        <v>#DIV/0!</v>
      </c>
      <c r="F84" s="75">
        <f t="shared" si="30"/>
        <v>0</v>
      </c>
      <c r="G84" s="153"/>
      <c r="H84" s="142"/>
      <c r="I84" s="148" t="e">
        <f t="shared" si="29"/>
        <v>#DIV/0!</v>
      </c>
      <c r="J84" s="142"/>
      <c r="K84" s="142"/>
      <c r="L84" s="142"/>
      <c r="M84" s="142"/>
      <c r="N84" s="142"/>
    </row>
    <row r="85" spans="1:14" s="59" customFormat="1" ht="48" hidden="1">
      <c r="A85" s="97" t="s">
        <v>167</v>
      </c>
      <c r="B85" s="88" t="s">
        <v>168</v>
      </c>
      <c r="C85" s="87">
        <f t="shared" si="32"/>
        <v>0</v>
      </c>
      <c r="D85" s="87">
        <f t="shared" si="33"/>
        <v>0</v>
      </c>
      <c r="E85" s="76" t="e">
        <f t="shared" si="31"/>
        <v>#DIV/0!</v>
      </c>
      <c r="F85" s="75">
        <f t="shared" si="30"/>
        <v>0</v>
      </c>
      <c r="G85" s="153"/>
      <c r="H85" s="142"/>
      <c r="I85" s="148" t="e">
        <f t="shared" si="29"/>
        <v>#DIV/0!</v>
      </c>
      <c r="J85" s="142"/>
      <c r="K85" s="142"/>
      <c r="L85" s="142"/>
      <c r="M85" s="142"/>
      <c r="N85" s="142"/>
    </row>
    <row r="86" spans="1:14" s="59" customFormat="1" ht="48" hidden="1">
      <c r="A86" s="97" t="s">
        <v>169</v>
      </c>
      <c r="B86" s="88" t="s">
        <v>49</v>
      </c>
      <c r="C86" s="87">
        <f t="shared" si="32"/>
        <v>0</v>
      </c>
      <c r="D86" s="87">
        <f t="shared" si="33"/>
        <v>0</v>
      </c>
      <c r="E86" s="76" t="e">
        <f t="shared" si="31"/>
        <v>#DIV/0!</v>
      </c>
      <c r="F86" s="75">
        <f t="shared" si="30"/>
        <v>0</v>
      </c>
      <c r="G86" s="153"/>
      <c r="H86" s="142"/>
      <c r="I86" s="148" t="e">
        <f t="shared" si="29"/>
        <v>#DIV/0!</v>
      </c>
      <c r="J86" s="142"/>
      <c r="K86" s="142"/>
      <c r="L86" s="142"/>
      <c r="M86" s="142"/>
      <c r="N86" s="142"/>
    </row>
    <row r="87" spans="1:14" s="59" customFormat="1" ht="48" hidden="1">
      <c r="A87" s="97" t="s">
        <v>170</v>
      </c>
      <c r="B87" s="88" t="s">
        <v>171</v>
      </c>
      <c r="C87" s="87">
        <f t="shared" si="32"/>
        <v>0</v>
      </c>
      <c r="D87" s="87">
        <f t="shared" si="33"/>
        <v>0</v>
      </c>
      <c r="E87" s="76" t="e">
        <f t="shared" si="31"/>
        <v>#DIV/0!</v>
      </c>
      <c r="F87" s="75">
        <f t="shared" si="30"/>
        <v>0</v>
      </c>
      <c r="G87" s="153"/>
      <c r="H87" s="142"/>
      <c r="I87" s="148" t="e">
        <f t="shared" si="29"/>
        <v>#DIV/0!</v>
      </c>
      <c r="J87" s="142"/>
      <c r="K87" s="142"/>
      <c r="L87" s="142"/>
      <c r="M87" s="142"/>
      <c r="N87" s="142"/>
    </row>
    <row r="88" spans="1:14" s="59" customFormat="1" ht="24" hidden="1" customHeight="1">
      <c r="A88" s="97" t="s">
        <v>172</v>
      </c>
      <c r="B88" s="88" t="s">
        <v>91</v>
      </c>
      <c r="C88" s="87">
        <f t="shared" si="32"/>
        <v>0</v>
      </c>
      <c r="D88" s="87">
        <f t="shared" si="33"/>
        <v>0</v>
      </c>
      <c r="E88" s="76" t="e">
        <f t="shared" si="31"/>
        <v>#DIV/0!</v>
      </c>
      <c r="F88" s="75">
        <f t="shared" si="30"/>
        <v>0</v>
      </c>
      <c r="G88" s="153"/>
      <c r="H88" s="142"/>
      <c r="I88" s="148" t="e">
        <f t="shared" si="29"/>
        <v>#DIV/0!</v>
      </c>
      <c r="J88" s="142"/>
      <c r="K88" s="142"/>
      <c r="L88" s="142"/>
      <c r="M88" s="142"/>
      <c r="N88" s="142"/>
    </row>
    <row r="89" spans="1:14" s="59" customFormat="1" ht="36" hidden="1">
      <c r="A89" s="97" t="s">
        <v>173</v>
      </c>
      <c r="B89" s="88" t="s">
        <v>174</v>
      </c>
      <c r="C89" s="87">
        <f t="shared" si="32"/>
        <v>0</v>
      </c>
      <c r="D89" s="87">
        <f t="shared" si="33"/>
        <v>0</v>
      </c>
      <c r="E89" s="76" t="e">
        <f t="shared" si="31"/>
        <v>#DIV/0!</v>
      </c>
      <c r="F89" s="75">
        <f t="shared" si="30"/>
        <v>0</v>
      </c>
      <c r="G89" s="153"/>
      <c r="H89" s="142"/>
      <c r="I89" s="148" t="e">
        <f t="shared" si="29"/>
        <v>#DIV/0!</v>
      </c>
      <c r="J89" s="142"/>
      <c r="K89" s="153"/>
      <c r="L89" s="153"/>
      <c r="M89" s="153"/>
      <c r="N89" s="153"/>
    </row>
    <row r="90" spans="1:14" s="59" customFormat="1" ht="48" hidden="1">
      <c r="A90" s="97" t="s">
        <v>175</v>
      </c>
      <c r="B90" s="88" t="s">
        <v>176</v>
      </c>
      <c r="C90" s="87">
        <f t="shared" si="32"/>
        <v>0</v>
      </c>
      <c r="D90" s="87">
        <f t="shared" si="33"/>
        <v>0</v>
      </c>
      <c r="E90" s="76" t="e">
        <f t="shared" si="31"/>
        <v>#DIV/0!</v>
      </c>
      <c r="F90" s="75">
        <f t="shared" si="30"/>
        <v>0</v>
      </c>
      <c r="G90" s="153"/>
      <c r="H90" s="142"/>
      <c r="I90" s="148" t="e">
        <f t="shared" si="29"/>
        <v>#DIV/0!</v>
      </c>
      <c r="J90" s="142"/>
      <c r="K90" s="153"/>
      <c r="L90" s="153"/>
      <c r="M90" s="153"/>
      <c r="N90" s="153"/>
    </row>
    <row r="91" spans="1:14" s="80" customFormat="1" ht="24">
      <c r="A91" s="98" t="s">
        <v>177</v>
      </c>
      <c r="B91" s="89" t="s">
        <v>84</v>
      </c>
      <c r="C91" s="85">
        <f t="shared" si="32"/>
        <v>-1250</v>
      </c>
      <c r="D91" s="85">
        <f t="shared" si="33"/>
        <v>0</v>
      </c>
      <c r="E91" s="76">
        <f t="shared" si="31"/>
        <v>0</v>
      </c>
      <c r="F91" s="75">
        <f t="shared" si="30"/>
        <v>0</v>
      </c>
      <c r="G91" s="152">
        <f>G92+G93</f>
        <v>-1250</v>
      </c>
      <c r="H91" s="145">
        <f>H92+H93</f>
        <v>0</v>
      </c>
      <c r="I91" s="148">
        <f t="shared" si="29"/>
        <v>0</v>
      </c>
      <c r="J91" s="145"/>
      <c r="K91" s="152"/>
      <c r="L91" s="152"/>
      <c r="M91" s="152"/>
      <c r="N91" s="152"/>
    </row>
    <row r="92" spans="1:14" s="59" customFormat="1" ht="62.25" customHeight="1">
      <c r="A92" s="97" t="s">
        <v>178</v>
      </c>
      <c r="B92" s="88" t="s">
        <v>116</v>
      </c>
      <c r="C92" s="87">
        <f t="shared" si="32"/>
        <v>-1500</v>
      </c>
      <c r="D92" s="87">
        <f t="shared" si="33"/>
        <v>0</v>
      </c>
      <c r="E92" s="79">
        <f t="shared" si="31"/>
        <v>0</v>
      </c>
      <c r="F92" s="75"/>
      <c r="G92" s="153">
        <v>-1500</v>
      </c>
      <c r="H92" s="142"/>
      <c r="I92" s="154">
        <f t="shared" si="29"/>
        <v>0</v>
      </c>
      <c r="J92" s="142"/>
      <c r="K92" s="153"/>
      <c r="L92" s="153"/>
      <c r="M92" s="153"/>
      <c r="N92" s="153"/>
    </row>
    <row r="93" spans="1:14" s="59" customFormat="1" ht="66" customHeight="1">
      <c r="A93" s="97" t="s">
        <v>179</v>
      </c>
      <c r="B93" s="88" t="s">
        <v>81</v>
      </c>
      <c r="C93" s="87">
        <f t="shared" si="32"/>
        <v>250</v>
      </c>
      <c r="D93" s="87">
        <f t="shared" si="33"/>
        <v>0</v>
      </c>
      <c r="E93" s="79">
        <f t="shared" si="31"/>
        <v>0</v>
      </c>
      <c r="F93" s="75"/>
      <c r="G93" s="153">
        <v>250</v>
      </c>
      <c r="H93" s="142"/>
      <c r="I93" s="154">
        <f t="shared" si="29"/>
        <v>0</v>
      </c>
      <c r="J93" s="142"/>
      <c r="K93" s="153"/>
      <c r="L93" s="153"/>
      <c r="M93" s="153"/>
      <c r="N93" s="153"/>
    </row>
    <row r="94" spans="1:14" s="80" customFormat="1" ht="33" customHeight="1">
      <c r="A94" s="98" t="s">
        <v>180</v>
      </c>
      <c r="B94" s="89" t="s">
        <v>82</v>
      </c>
      <c r="C94" s="85">
        <f t="shared" si="32"/>
        <v>121277.90000000008</v>
      </c>
      <c r="D94" s="85">
        <f>H94+L94</f>
        <v>-4359.7999999999884</v>
      </c>
      <c r="E94" s="76">
        <f t="shared" si="31"/>
        <v>-3.5948841462459238</v>
      </c>
      <c r="F94" s="75"/>
      <c r="G94" s="152">
        <f>G95+G106</f>
        <v>5792.6000000000931</v>
      </c>
      <c r="H94" s="152">
        <f>H95+H106</f>
        <v>2743</v>
      </c>
      <c r="I94" s="148">
        <f t="shared" si="29"/>
        <v>47.35352000828567</v>
      </c>
      <c r="J94" s="145"/>
      <c r="K94" s="152">
        <f>K95+K106</f>
        <v>115485.29999999999</v>
      </c>
      <c r="L94" s="152">
        <f>L95+L106</f>
        <v>-7102.7999999999884</v>
      </c>
      <c r="M94" s="140">
        <f t="shared" ref="M94:M106" si="35">L94/K94*100</f>
        <v>-6.1503931669225338</v>
      </c>
      <c r="N94" s="152"/>
    </row>
    <row r="95" spans="1:14" s="59" customFormat="1">
      <c r="A95" s="97" t="s">
        <v>240</v>
      </c>
      <c r="B95" s="88" t="s">
        <v>181</v>
      </c>
      <c r="C95" s="87">
        <f>G95+K95+36716.2</f>
        <v>-1812997.7</v>
      </c>
      <c r="D95" s="87">
        <f>H95+L95+18333.7</f>
        <v>-997763.5</v>
      </c>
      <c r="E95" s="79">
        <f t="shared" si="31"/>
        <v>55.033908757854469</v>
      </c>
      <c r="F95" s="75"/>
      <c r="G95" s="153">
        <v>-1444871.5</v>
      </c>
      <c r="H95" s="155">
        <v>-779578.2</v>
      </c>
      <c r="I95" s="154">
        <f t="shared" si="29"/>
        <v>53.954846503651012</v>
      </c>
      <c r="J95" s="142"/>
      <c r="K95" s="153">
        <v>-404842.4</v>
      </c>
      <c r="L95" s="153">
        <v>-236519</v>
      </c>
      <c r="M95" s="144">
        <f t="shared" si="35"/>
        <v>58.422487367923914</v>
      </c>
      <c r="N95" s="153"/>
    </row>
    <row r="96" spans="1:14" ht="0.75" hidden="1" customHeight="1">
      <c r="A96" s="97" t="s">
        <v>182</v>
      </c>
      <c r="B96" s="88" t="s">
        <v>90</v>
      </c>
      <c r="C96" s="87">
        <f t="shared" si="32"/>
        <v>-1369530.9</v>
      </c>
      <c r="D96" s="87">
        <f t="shared" si="33"/>
        <v>0</v>
      </c>
      <c r="E96" s="79">
        <f t="shared" si="31"/>
        <v>0</v>
      </c>
      <c r="F96" s="75">
        <f t="shared" si="30"/>
        <v>0</v>
      </c>
      <c r="G96" s="153">
        <v>-1369530.9</v>
      </c>
      <c r="H96" s="155"/>
      <c r="I96" s="154">
        <f t="shared" si="29"/>
        <v>0</v>
      </c>
      <c r="J96" s="142"/>
      <c r="K96" s="153"/>
      <c r="L96" s="153"/>
      <c r="M96" s="144" t="e">
        <f t="shared" si="35"/>
        <v>#DIV/0!</v>
      </c>
      <c r="N96" s="153"/>
    </row>
    <row r="97" spans="1:14" ht="24" hidden="1">
      <c r="A97" s="97" t="s">
        <v>183</v>
      </c>
      <c r="B97" s="88" t="s">
        <v>65</v>
      </c>
      <c r="C97" s="87">
        <f t="shared" si="32"/>
        <v>0</v>
      </c>
      <c r="D97" s="87">
        <f t="shared" si="33"/>
        <v>0</v>
      </c>
      <c r="E97" s="79" t="e">
        <f t="shared" si="31"/>
        <v>#DIV/0!</v>
      </c>
      <c r="F97" s="75">
        <f t="shared" si="30"/>
        <v>0</v>
      </c>
      <c r="G97" s="153"/>
      <c r="H97" s="155"/>
      <c r="I97" s="154" t="e">
        <f t="shared" si="29"/>
        <v>#DIV/0!</v>
      </c>
      <c r="J97" s="142"/>
      <c r="K97" s="153"/>
      <c r="L97" s="153"/>
      <c r="M97" s="144" t="e">
        <f t="shared" si="35"/>
        <v>#DIV/0!</v>
      </c>
      <c r="N97" s="153"/>
    </row>
    <row r="98" spans="1:14" ht="36" hidden="1">
      <c r="A98" s="97" t="s">
        <v>184</v>
      </c>
      <c r="B98" s="88" t="s">
        <v>185</v>
      </c>
      <c r="C98" s="87">
        <f t="shared" si="32"/>
        <v>0</v>
      </c>
      <c r="D98" s="87">
        <f t="shared" si="33"/>
        <v>0</v>
      </c>
      <c r="E98" s="79" t="e">
        <f t="shared" si="31"/>
        <v>#DIV/0!</v>
      </c>
      <c r="F98" s="75">
        <f t="shared" si="30"/>
        <v>0</v>
      </c>
      <c r="G98" s="153"/>
      <c r="H98" s="155"/>
      <c r="I98" s="154" t="e">
        <f t="shared" si="29"/>
        <v>#DIV/0!</v>
      </c>
      <c r="J98" s="142"/>
      <c r="K98" s="153"/>
      <c r="L98" s="153"/>
      <c r="M98" s="144" t="e">
        <f t="shared" si="35"/>
        <v>#DIV/0!</v>
      </c>
      <c r="N98" s="153"/>
    </row>
    <row r="99" spans="1:14" ht="24" hidden="1">
      <c r="A99" s="97" t="s">
        <v>186</v>
      </c>
      <c r="B99" s="88" t="s">
        <v>187</v>
      </c>
      <c r="C99" s="87">
        <f t="shared" si="32"/>
        <v>0</v>
      </c>
      <c r="D99" s="87">
        <f t="shared" si="33"/>
        <v>0</v>
      </c>
      <c r="E99" s="79" t="e">
        <f t="shared" si="31"/>
        <v>#DIV/0!</v>
      </c>
      <c r="F99" s="75" t="e">
        <f t="shared" si="30"/>
        <v>#DIV/0!</v>
      </c>
      <c r="G99" s="153"/>
      <c r="H99" s="155"/>
      <c r="I99" s="154" t="e">
        <f t="shared" si="29"/>
        <v>#DIV/0!</v>
      </c>
      <c r="J99" s="142"/>
      <c r="K99" s="153"/>
      <c r="L99" s="153"/>
      <c r="M99" s="144" t="e">
        <f t="shared" si="35"/>
        <v>#DIV/0!</v>
      </c>
      <c r="N99" s="153"/>
    </row>
    <row r="100" spans="1:14" ht="36" hidden="1">
      <c r="A100" s="97" t="s">
        <v>188</v>
      </c>
      <c r="B100" s="88" t="s">
        <v>30</v>
      </c>
      <c r="C100" s="87">
        <f t="shared" si="32"/>
        <v>0</v>
      </c>
      <c r="D100" s="87">
        <f t="shared" si="33"/>
        <v>0</v>
      </c>
      <c r="E100" s="79" t="e">
        <f t="shared" si="31"/>
        <v>#DIV/0!</v>
      </c>
      <c r="F100" s="75" t="e">
        <f t="shared" si="30"/>
        <v>#DIV/0!</v>
      </c>
      <c r="G100" s="153"/>
      <c r="H100" s="155"/>
      <c r="I100" s="154" t="e">
        <f t="shared" si="29"/>
        <v>#DIV/0!</v>
      </c>
      <c r="J100" s="142"/>
      <c r="K100" s="153"/>
      <c r="L100" s="153"/>
      <c r="M100" s="144" t="e">
        <f t="shared" si="35"/>
        <v>#DIV/0!</v>
      </c>
      <c r="N100" s="153"/>
    </row>
    <row r="101" spans="1:14" ht="18.75" hidden="1" customHeight="1">
      <c r="A101" s="97" t="s">
        <v>189</v>
      </c>
      <c r="B101" s="88" t="s">
        <v>190</v>
      </c>
      <c r="C101" s="87">
        <f t="shared" si="32"/>
        <v>0</v>
      </c>
      <c r="D101" s="87">
        <f t="shared" si="33"/>
        <v>0</v>
      </c>
      <c r="E101" s="79" t="e">
        <f t="shared" si="31"/>
        <v>#DIV/0!</v>
      </c>
      <c r="F101" s="75" t="e">
        <f t="shared" si="30"/>
        <v>#DIV/0!</v>
      </c>
      <c r="G101" s="153"/>
      <c r="H101" s="155"/>
      <c r="I101" s="154" t="e">
        <f t="shared" si="29"/>
        <v>#DIV/0!</v>
      </c>
      <c r="J101" s="142"/>
      <c r="K101" s="153"/>
      <c r="L101" s="153"/>
      <c r="M101" s="144" t="e">
        <f t="shared" si="35"/>
        <v>#DIV/0!</v>
      </c>
      <c r="N101" s="153"/>
    </row>
    <row r="102" spans="1:14" ht="24" hidden="1">
      <c r="A102" s="97" t="s">
        <v>191</v>
      </c>
      <c r="B102" s="88" t="s">
        <v>47</v>
      </c>
      <c r="C102" s="87">
        <f t="shared" si="32"/>
        <v>0</v>
      </c>
      <c r="D102" s="87">
        <f t="shared" si="33"/>
        <v>0</v>
      </c>
      <c r="E102" s="79" t="e">
        <f t="shared" si="31"/>
        <v>#DIV/0!</v>
      </c>
      <c r="F102" s="75" t="e">
        <f t="shared" si="30"/>
        <v>#DIV/0!</v>
      </c>
      <c r="G102" s="153"/>
      <c r="H102" s="155"/>
      <c r="I102" s="154" t="e">
        <f t="shared" si="29"/>
        <v>#DIV/0!</v>
      </c>
      <c r="J102" s="142"/>
      <c r="K102" s="153"/>
      <c r="L102" s="153"/>
      <c r="M102" s="144" t="e">
        <f t="shared" si="35"/>
        <v>#DIV/0!</v>
      </c>
      <c r="N102" s="153"/>
    </row>
    <row r="103" spans="1:14" ht="24" hidden="1">
      <c r="A103" s="97" t="s">
        <v>192</v>
      </c>
      <c r="B103" s="88" t="s">
        <v>193</v>
      </c>
      <c r="C103" s="87">
        <f t="shared" si="32"/>
        <v>0</v>
      </c>
      <c r="D103" s="87">
        <f t="shared" si="33"/>
        <v>0</v>
      </c>
      <c r="E103" s="79" t="e">
        <f t="shared" si="31"/>
        <v>#DIV/0!</v>
      </c>
      <c r="F103" s="75">
        <f t="shared" si="30"/>
        <v>0</v>
      </c>
      <c r="G103" s="153"/>
      <c r="H103" s="155"/>
      <c r="I103" s="154" t="e">
        <f t="shared" si="29"/>
        <v>#DIV/0!</v>
      </c>
      <c r="J103" s="142"/>
      <c r="K103" s="153"/>
      <c r="L103" s="153"/>
      <c r="M103" s="144" t="e">
        <f t="shared" si="35"/>
        <v>#DIV/0!</v>
      </c>
      <c r="N103" s="153"/>
    </row>
    <row r="104" spans="1:14" ht="48" hidden="1">
      <c r="A104" s="97" t="s">
        <v>194</v>
      </c>
      <c r="B104" s="88" t="s">
        <v>195</v>
      </c>
      <c r="C104" s="87">
        <f t="shared" si="32"/>
        <v>0</v>
      </c>
      <c r="D104" s="87">
        <f t="shared" si="33"/>
        <v>0</v>
      </c>
      <c r="E104" s="79" t="e">
        <f t="shared" si="31"/>
        <v>#DIV/0!</v>
      </c>
      <c r="F104" s="75" t="e">
        <f t="shared" si="30"/>
        <v>#DIV/0!</v>
      </c>
      <c r="G104" s="153"/>
      <c r="H104" s="155"/>
      <c r="I104" s="154" t="e">
        <f t="shared" si="29"/>
        <v>#DIV/0!</v>
      </c>
      <c r="J104" s="142"/>
      <c r="K104" s="153"/>
      <c r="L104" s="153"/>
      <c r="M104" s="144" t="e">
        <f t="shared" si="35"/>
        <v>#DIV/0!</v>
      </c>
      <c r="N104" s="153"/>
    </row>
    <row r="105" spans="1:14" ht="84" hidden="1">
      <c r="A105" s="97" t="s">
        <v>196</v>
      </c>
      <c r="B105" s="88" t="s">
        <v>197</v>
      </c>
      <c r="C105" s="87">
        <f t="shared" si="32"/>
        <v>0</v>
      </c>
      <c r="D105" s="87">
        <f t="shared" si="33"/>
        <v>0</v>
      </c>
      <c r="E105" s="79" t="e">
        <f t="shared" si="31"/>
        <v>#DIV/0!</v>
      </c>
      <c r="F105" s="75" t="e">
        <f t="shared" si="30"/>
        <v>#DIV/0!</v>
      </c>
      <c r="G105" s="153"/>
      <c r="H105" s="155"/>
      <c r="I105" s="154" t="e">
        <f t="shared" si="29"/>
        <v>#DIV/0!</v>
      </c>
      <c r="J105" s="142"/>
      <c r="K105" s="153"/>
      <c r="L105" s="153"/>
      <c r="M105" s="144" t="e">
        <f t="shared" si="35"/>
        <v>#DIV/0!</v>
      </c>
      <c r="N105" s="153"/>
    </row>
    <row r="106" spans="1:14">
      <c r="A106" s="97" t="s">
        <v>198</v>
      </c>
      <c r="B106" s="88" t="s">
        <v>199</v>
      </c>
      <c r="C106" s="87">
        <f>G106+K106-36716</f>
        <v>1934275.8</v>
      </c>
      <c r="D106" s="87">
        <f>H106+L106-18333.7</f>
        <v>993403.7</v>
      </c>
      <c r="E106" s="79">
        <f t="shared" si="31"/>
        <v>51.357913902453824</v>
      </c>
      <c r="F106" s="75"/>
      <c r="G106" s="153">
        <v>1450664.1</v>
      </c>
      <c r="H106" s="155">
        <v>782321.2</v>
      </c>
      <c r="I106" s="154">
        <f t="shared" si="29"/>
        <v>53.928486959868927</v>
      </c>
      <c r="J106" s="142"/>
      <c r="K106" s="153">
        <v>520327.7</v>
      </c>
      <c r="L106" s="153">
        <v>229416.2</v>
      </c>
      <c r="M106" s="144">
        <f t="shared" si="35"/>
        <v>44.090714370962765</v>
      </c>
      <c r="N106" s="153"/>
    </row>
    <row r="107" spans="1:14">
      <c r="F107" s="101"/>
      <c r="G107" s="156"/>
      <c r="H107" s="150"/>
      <c r="I107" s="150"/>
      <c r="J107" s="150"/>
      <c r="K107" s="157"/>
      <c r="L107" s="157"/>
      <c r="M107" s="157"/>
      <c r="N107" s="157"/>
    </row>
    <row r="108" spans="1:14">
      <c r="F108" s="101"/>
      <c r="G108" s="156"/>
      <c r="H108" s="150"/>
      <c r="I108" s="150"/>
      <c r="J108" s="150"/>
      <c r="K108" s="157"/>
      <c r="L108" s="157"/>
      <c r="M108" s="157"/>
      <c r="N108" s="157"/>
    </row>
    <row r="109" spans="1:14">
      <c r="A109" s="99" t="s">
        <v>250</v>
      </c>
      <c r="C109" s="60" t="s">
        <v>251</v>
      </c>
      <c r="G109" s="150"/>
      <c r="H109" s="150"/>
      <c r="I109" s="150"/>
      <c r="J109" s="150"/>
      <c r="K109" s="157"/>
      <c r="L109" s="157"/>
      <c r="M109" s="157"/>
      <c r="N109" s="157"/>
    </row>
    <row r="110" spans="1:14">
      <c r="G110" s="150"/>
      <c r="H110" s="150"/>
      <c r="I110" s="150"/>
      <c r="J110" s="150"/>
      <c r="K110" s="150"/>
      <c r="L110" s="150"/>
      <c r="M110" s="150"/>
      <c r="N110" s="150"/>
    </row>
    <row r="111" spans="1:14">
      <c r="G111" s="150"/>
      <c r="H111" s="150"/>
      <c r="I111" s="150"/>
      <c r="J111" s="150"/>
      <c r="K111" s="150"/>
      <c r="L111" s="150"/>
      <c r="M111" s="150"/>
      <c r="N111" s="150"/>
    </row>
    <row r="112" spans="1:14">
      <c r="A112" s="99" t="s">
        <v>246</v>
      </c>
      <c r="G112" s="150"/>
      <c r="H112" s="150"/>
      <c r="I112" s="150"/>
      <c r="J112" s="150"/>
      <c r="K112" s="150"/>
      <c r="L112" s="150"/>
      <c r="M112" s="150"/>
      <c r="N112" s="150"/>
    </row>
  </sheetData>
  <mergeCells count="16">
    <mergeCell ref="A61:C61"/>
    <mergeCell ref="V61:W61"/>
    <mergeCell ref="K8:N8"/>
    <mergeCell ref="A2:L2"/>
    <mergeCell ref="A3:L3"/>
    <mergeCell ref="C5:E5"/>
    <mergeCell ref="A6:D6"/>
    <mergeCell ref="E6:G6"/>
    <mergeCell ref="A7:B7"/>
    <mergeCell ref="A8:A9"/>
    <mergeCell ref="B8:B9"/>
    <mergeCell ref="G8:J8"/>
    <mergeCell ref="C8:F8"/>
    <mergeCell ref="F60:F61"/>
    <mergeCell ref="I60:I61"/>
    <mergeCell ref="M60:M61"/>
  </mergeCells>
  <pageMargins left="0.78740157480314965" right="0.19685039370078741" top="0.39370078740157483" bottom="0.23622047244094491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>
      <selection activeCell="D15" sqref="D15:D16"/>
    </sheetView>
  </sheetViews>
  <sheetFormatPr defaultRowHeight="15"/>
  <cols>
    <col min="1" max="1" width="27.5703125" style="2" customWidth="1"/>
    <col min="2" max="2" width="9.7109375" style="2" customWidth="1"/>
    <col min="3" max="3" width="12.5703125" style="2" customWidth="1"/>
    <col min="4" max="4" width="12.5703125" style="3" customWidth="1"/>
    <col min="5" max="11" width="12.5703125" style="1" customWidth="1"/>
    <col min="12" max="12" width="9.140625" style="1"/>
    <col min="13" max="16384" width="9.140625" style="2"/>
  </cols>
  <sheetData>
    <row r="1" spans="1:19" ht="15.75">
      <c r="A1" s="56" t="s">
        <v>248</v>
      </c>
      <c r="B1" s="24"/>
      <c r="C1" s="4"/>
      <c r="D1" s="5"/>
      <c r="E1" s="6"/>
      <c r="F1" s="6"/>
      <c r="G1" s="6"/>
      <c r="H1" s="6"/>
      <c r="I1" s="6"/>
      <c r="J1" s="6"/>
      <c r="K1" s="6"/>
      <c r="L1" s="6"/>
      <c r="M1" s="4"/>
    </row>
    <row r="2" spans="1:19" ht="15.75">
      <c r="A2" s="7" t="s">
        <v>200</v>
      </c>
      <c r="B2" s="8"/>
      <c r="C2" s="4"/>
      <c r="D2" s="5"/>
      <c r="E2" s="6"/>
      <c r="F2" s="6"/>
      <c r="G2" s="6"/>
      <c r="H2" s="6"/>
      <c r="I2" s="6"/>
      <c r="J2" s="6"/>
      <c r="K2" s="9" t="s">
        <v>201</v>
      </c>
      <c r="L2" s="6"/>
      <c r="M2" s="4"/>
    </row>
    <row r="3" spans="1:19">
      <c r="A3" s="10"/>
      <c r="B3" s="11"/>
      <c r="C3" s="347" t="s">
        <v>132</v>
      </c>
      <c r="D3" s="348"/>
      <c r="E3" s="349"/>
      <c r="F3" s="350" t="s">
        <v>128</v>
      </c>
      <c r="G3" s="351"/>
      <c r="H3" s="352"/>
      <c r="I3" s="350" t="s">
        <v>129</v>
      </c>
      <c r="J3" s="351"/>
      <c r="K3" s="352"/>
      <c r="L3" s="6"/>
      <c r="M3" s="4"/>
    </row>
    <row r="4" spans="1:19" ht="33.75">
      <c r="A4" s="12" t="s">
        <v>202</v>
      </c>
      <c r="B4" s="12" t="s">
        <v>239</v>
      </c>
      <c r="C4" s="12" t="s">
        <v>204</v>
      </c>
      <c r="D4" s="12" t="s">
        <v>205</v>
      </c>
      <c r="E4" s="13" t="s">
        <v>130</v>
      </c>
      <c r="F4" s="158" t="s">
        <v>206</v>
      </c>
      <c r="G4" s="158" t="s">
        <v>207</v>
      </c>
      <c r="H4" s="158" t="s">
        <v>130</v>
      </c>
      <c r="I4" s="158" t="s">
        <v>208</v>
      </c>
      <c r="J4" s="158" t="s">
        <v>209</v>
      </c>
      <c r="K4" s="158" t="s">
        <v>130</v>
      </c>
      <c r="L4" s="14"/>
      <c r="M4"/>
    </row>
    <row r="5" spans="1:19">
      <c r="A5" s="15">
        <v>1</v>
      </c>
      <c r="B5" s="15">
        <v>2</v>
      </c>
      <c r="C5" s="15">
        <v>3</v>
      </c>
      <c r="D5" s="15">
        <v>4</v>
      </c>
      <c r="E5" s="16">
        <v>5</v>
      </c>
      <c r="F5" s="159">
        <v>6</v>
      </c>
      <c r="G5" s="159">
        <v>7</v>
      </c>
      <c r="H5" s="159">
        <v>8</v>
      </c>
      <c r="I5" s="159">
        <v>9</v>
      </c>
      <c r="J5" s="159">
        <v>10</v>
      </c>
      <c r="K5" s="160">
        <v>11</v>
      </c>
      <c r="L5" s="17"/>
      <c r="M5" s="18"/>
    </row>
    <row r="6" spans="1:19" ht="22.5" customHeight="1">
      <c r="A6" s="19" t="s">
        <v>210</v>
      </c>
      <c r="B6" s="20">
        <v>210</v>
      </c>
      <c r="C6" s="21">
        <f>F6+I6</f>
        <v>1169722.3999999999</v>
      </c>
      <c r="D6" s="21">
        <f>G6+J6</f>
        <v>670856.80000000005</v>
      </c>
      <c r="E6" s="22">
        <f t="shared" ref="E6:E11" si="0">D6/C6</f>
        <v>0.57351795605521461</v>
      </c>
      <c r="F6" s="161">
        <f t="shared" ref="F6:G6" si="1">F7+F8+F9</f>
        <v>1003591.9</v>
      </c>
      <c r="G6" s="161">
        <f t="shared" si="1"/>
        <v>587949.70000000007</v>
      </c>
      <c r="H6" s="162">
        <f t="shared" ref="H6:H11" si="2">G6/F6</f>
        <v>0.58584540190091217</v>
      </c>
      <c r="I6" s="161">
        <f>I7+I8+I9</f>
        <v>166130.5</v>
      </c>
      <c r="J6" s="161">
        <f>J7+J8+J9</f>
        <v>82907.100000000006</v>
      </c>
      <c r="K6" s="162">
        <f>J6/I6</f>
        <v>0.49904803753675575</v>
      </c>
      <c r="L6" s="23"/>
      <c r="M6" s="24"/>
    </row>
    <row r="7" spans="1:19" ht="14.25" customHeight="1">
      <c r="A7" s="25" t="s">
        <v>211</v>
      </c>
      <c r="B7" s="26">
        <v>211</v>
      </c>
      <c r="C7" s="27">
        <f>F7+I7</f>
        <v>896488.20000000007</v>
      </c>
      <c r="D7" s="27">
        <f>G7+J7</f>
        <v>530960</v>
      </c>
      <c r="E7" s="28">
        <f t="shared" si="0"/>
        <v>0.59226657974973895</v>
      </c>
      <c r="F7" s="163">
        <v>769392.9</v>
      </c>
      <c r="G7" s="163">
        <v>466827.7</v>
      </c>
      <c r="H7" s="164">
        <f t="shared" si="2"/>
        <v>0.60674812569754677</v>
      </c>
      <c r="I7" s="165">
        <v>127095.3</v>
      </c>
      <c r="J7" s="165">
        <v>64132.3</v>
      </c>
      <c r="K7" s="164">
        <f>J7/I7</f>
        <v>0.50460009142745643</v>
      </c>
      <c r="L7" s="29"/>
      <c r="M7" s="24"/>
    </row>
    <row r="8" spans="1:19" ht="15" customHeight="1">
      <c r="A8" s="25" t="s">
        <v>212</v>
      </c>
      <c r="B8" s="26">
        <v>212</v>
      </c>
      <c r="C8" s="27">
        <f t="shared" ref="C8:C9" si="3">F8+I8</f>
        <v>3230.3</v>
      </c>
      <c r="D8" s="27">
        <f t="shared" ref="D8:D9" si="4">G8+J8</f>
        <v>1313.1</v>
      </c>
      <c r="E8" s="28">
        <f t="shared" si="0"/>
        <v>0.40649475280933656</v>
      </c>
      <c r="F8" s="163">
        <v>2422.4</v>
      </c>
      <c r="G8" s="163">
        <v>879.9</v>
      </c>
      <c r="H8" s="164">
        <f t="shared" si="2"/>
        <v>0.36323480845442535</v>
      </c>
      <c r="I8" s="165">
        <v>807.9</v>
      </c>
      <c r="J8" s="165">
        <v>433.2</v>
      </c>
      <c r="K8" s="164">
        <f>J8/I8</f>
        <v>0.53620497586334948</v>
      </c>
      <c r="L8" s="29"/>
      <c r="M8" s="24"/>
    </row>
    <row r="9" spans="1:19" ht="13.5" customHeight="1">
      <c r="A9" s="25" t="s">
        <v>213</v>
      </c>
      <c r="B9" s="26">
        <v>213</v>
      </c>
      <c r="C9" s="27">
        <f t="shared" si="3"/>
        <v>270003.90000000002</v>
      </c>
      <c r="D9" s="27">
        <f t="shared" si="4"/>
        <v>138583.70000000001</v>
      </c>
      <c r="E9" s="28">
        <f t="shared" si="0"/>
        <v>0.51326554912725331</v>
      </c>
      <c r="F9" s="163">
        <v>231776.6</v>
      </c>
      <c r="G9" s="163">
        <v>120242.1</v>
      </c>
      <c r="H9" s="164">
        <f t="shared" si="2"/>
        <v>0.51878446745702544</v>
      </c>
      <c r="I9" s="165">
        <v>38227.300000000003</v>
      </c>
      <c r="J9" s="165">
        <v>18341.599999999999</v>
      </c>
      <c r="K9" s="164">
        <f>J9/I9</f>
        <v>0.47980370049676535</v>
      </c>
      <c r="L9" s="29"/>
      <c r="M9" s="24"/>
    </row>
    <row r="10" spans="1:19" ht="14.25" customHeight="1">
      <c r="A10" s="19" t="s">
        <v>214</v>
      </c>
      <c r="B10" s="20">
        <v>223</v>
      </c>
      <c r="C10" s="21">
        <f>F10+I10</f>
        <v>65912.7</v>
      </c>
      <c r="D10" s="21">
        <f>G10+J10</f>
        <v>37809.1</v>
      </c>
      <c r="E10" s="22">
        <f t="shared" si="0"/>
        <v>0.57362389949129677</v>
      </c>
      <c r="F10" s="163">
        <v>65912.7</v>
      </c>
      <c r="G10" s="163">
        <v>37809.1</v>
      </c>
      <c r="H10" s="162">
        <f t="shared" si="2"/>
        <v>0.57362389949129677</v>
      </c>
      <c r="I10" s="165"/>
      <c r="J10" s="165"/>
      <c r="K10" s="162"/>
      <c r="L10" s="29"/>
      <c r="M10" s="24"/>
    </row>
    <row r="11" spans="1:19" s="31" customFormat="1" ht="21.75" customHeight="1">
      <c r="A11" s="19" t="s">
        <v>215</v>
      </c>
      <c r="B11" s="20">
        <v>241</v>
      </c>
      <c r="C11" s="21">
        <f>F11+I11</f>
        <v>69556.600000000006</v>
      </c>
      <c r="D11" s="21">
        <f t="shared" ref="D11" si="5">G11+J11</f>
        <v>35196</v>
      </c>
      <c r="E11" s="22">
        <f t="shared" si="0"/>
        <v>0.50600518139184492</v>
      </c>
      <c r="F11" s="166">
        <v>69556.600000000006</v>
      </c>
      <c r="G11" s="166">
        <v>35196</v>
      </c>
      <c r="H11" s="162">
        <f t="shared" si="2"/>
        <v>0.50600518139184492</v>
      </c>
      <c r="I11" s="161"/>
      <c r="J11" s="161"/>
      <c r="K11" s="162"/>
      <c r="L11" s="23"/>
      <c r="M11" s="30"/>
    </row>
    <row r="12" spans="1:19">
      <c r="A12" s="353" t="s">
        <v>216</v>
      </c>
      <c r="B12" s="354"/>
      <c r="C12" s="354"/>
      <c r="D12" s="354"/>
      <c r="E12" s="354"/>
      <c r="F12" s="167"/>
      <c r="G12" s="167"/>
      <c r="H12" s="167"/>
      <c r="I12" s="167"/>
      <c r="J12" s="167"/>
      <c r="K12" s="167"/>
      <c r="L12" s="32"/>
      <c r="M12" s="33"/>
    </row>
    <row r="13" spans="1:19">
      <c r="A13" s="34"/>
      <c r="B13" s="35"/>
      <c r="C13" s="35"/>
      <c r="D13" s="35"/>
      <c r="E13" s="127"/>
      <c r="F13" s="167"/>
      <c r="G13" s="167"/>
      <c r="H13" s="167"/>
      <c r="I13" s="167"/>
      <c r="J13" s="167"/>
      <c r="K13" s="168" t="s">
        <v>201</v>
      </c>
      <c r="L13" s="32"/>
      <c r="M13" s="33"/>
    </row>
    <row r="14" spans="1:19">
      <c r="A14" s="36"/>
      <c r="B14" s="36"/>
      <c r="C14" s="355" t="s">
        <v>217</v>
      </c>
      <c r="D14" s="355"/>
      <c r="E14" s="355"/>
      <c r="F14" s="356" t="s">
        <v>218</v>
      </c>
      <c r="G14" s="356"/>
      <c r="H14" s="356"/>
      <c r="I14" s="356" t="s">
        <v>249</v>
      </c>
      <c r="J14" s="356"/>
      <c r="K14" s="356"/>
      <c r="L14" s="32"/>
      <c r="M14" s="33"/>
    </row>
    <row r="15" spans="1:19">
      <c r="A15" s="342" t="s">
        <v>219</v>
      </c>
      <c r="B15" s="344" t="s">
        <v>203</v>
      </c>
      <c r="C15" s="346" t="s">
        <v>220</v>
      </c>
      <c r="D15" s="346" t="s">
        <v>221</v>
      </c>
      <c r="E15" s="346" t="s">
        <v>222</v>
      </c>
      <c r="F15" s="340" t="s">
        <v>220</v>
      </c>
      <c r="G15" s="340" t="s">
        <v>221</v>
      </c>
      <c r="H15" s="340" t="s">
        <v>222</v>
      </c>
      <c r="I15" s="340" t="s">
        <v>220</v>
      </c>
      <c r="J15" s="340" t="s">
        <v>221</v>
      </c>
      <c r="K15" s="340" t="s">
        <v>222</v>
      </c>
      <c r="L15" s="338"/>
      <c r="M15" s="338"/>
      <c r="N15" s="37"/>
      <c r="O15" s="37"/>
      <c r="P15" s="37"/>
      <c r="Q15" s="37"/>
      <c r="R15" s="37"/>
      <c r="S15" s="37"/>
    </row>
    <row r="16" spans="1:19">
      <c r="A16" s="343"/>
      <c r="B16" s="345"/>
      <c r="C16" s="345"/>
      <c r="D16" s="345"/>
      <c r="E16" s="345"/>
      <c r="F16" s="341"/>
      <c r="G16" s="341"/>
      <c r="H16" s="341"/>
      <c r="I16" s="341"/>
      <c r="J16" s="341"/>
      <c r="K16" s="341"/>
      <c r="L16" s="38"/>
      <c r="M16" s="39"/>
      <c r="N16" s="37"/>
      <c r="O16" s="37"/>
      <c r="P16" s="37"/>
      <c r="Q16" s="37"/>
      <c r="R16" s="37"/>
      <c r="S16" s="37"/>
    </row>
    <row r="17" spans="1:19">
      <c r="A17" s="15">
        <v>1</v>
      </c>
      <c r="B17" s="15">
        <v>2</v>
      </c>
      <c r="C17" s="15">
        <v>3</v>
      </c>
      <c r="D17" s="15">
        <v>4</v>
      </c>
      <c r="E17" s="16">
        <v>5</v>
      </c>
      <c r="F17" s="159">
        <v>6</v>
      </c>
      <c r="G17" s="159">
        <v>7</v>
      </c>
      <c r="H17" s="159">
        <v>8</v>
      </c>
      <c r="I17" s="159">
        <v>9</v>
      </c>
      <c r="J17" s="159">
        <v>10</v>
      </c>
      <c r="K17" s="159">
        <v>11</v>
      </c>
      <c r="L17" s="40"/>
      <c r="M17" s="41"/>
      <c r="N17" s="37"/>
      <c r="O17" s="37"/>
      <c r="P17" s="37"/>
      <c r="Q17" s="37"/>
      <c r="R17" s="37"/>
      <c r="S17" s="37"/>
    </row>
    <row r="18" spans="1:19" ht="28.5" customHeight="1">
      <c r="A18" s="42" t="s">
        <v>223</v>
      </c>
      <c r="B18" s="43"/>
      <c r="C18" s="44">
        <f>D18+E18</f>
        <v>67792.900000000009</v>
      </c>
      <c r="D18" s="45">
        <f>D20+D21+D22+D23+D24+D25+D26+D27+D28+D29+D30+D31+D32+D33</f>
        <v>59340.800000000003</v>
      </c>
      <c r="E18" s="45">
        <f>E20+E21+E22+E23+E24+E25+E26+E27+E28+E29+E30+E31+E32+E33</f>
        <v>8452.1</v>
      </c>
      <c r="F18" s="169">
        <f>G18+H18</f>
        <v>68135.499999999985</v>
      </c>
      <c r="G18" s="170">
        <f>G20+G21+G22+G23+G24+G25+G26+G27+G28+G29+G30+G31+G32+G33</f>
        <v>63018.799999999988</v>
      </c>
      <c r="H18" s="170">
        <f>H20+H21+H22+H23+H24+H25+H26+H27+H28+H29+H30+H31+H32+H33</f>
        <v>5116.7000000000007</v>
      </c>
      <c r="I18" s="171">
        <f>J18+K18</f>
        <v>119603</v>
      </c>
      <c r="J18" s="171">
        <f>J20+J21+J22+J23+J24+J25+J26+J27+J28+J29+J30+J31+J32+J33</f>
        <v>114456.7</v>
      </c>
      <c r="K18" s="171">
        <f>K20+K21+K22+K23+K24+K25+K26+K27+K28+K29+K30+K31+K32+K33</f>
        <v>5146.2999999999993</v>
      </c>
      <c r="L18" s="46"/>
      <c r="M18" s="47"/>
      <c r="N18" s="37"/>
      <c r="O18" s="37"/>
      <c r="P18" s="37"/>
      <c r="Q18" s="37"/>
      <c r="R18" s="37"/>
      <c r="S18" s="37"/>
    </row>
    <row r="19" spans="1:19" ht="12" customHeight="1">
      <c r="A19" s="48" t="s">
        <v>224</v>
      </c>
      <c r="B19" s="43"/>
      <c r="C19" s="44"/>
      <c r="D19" s="45"/>
      <c r="E19" s="45"/>
      <c r="F19" s="169"/>
      <c r="G19" s="170"/>
      <c r="H19" s="170"/>
      <c r="I19" s="171"/>
      <c r="J19" s="171"/>
      <c r="K19" s="171"/>
      <c r="L19" s="46"/>
      <c r="M19" s="49"/>
      <c r="N19" s="37"/>
      <c r="O19" s="37"/>
      <c r="P19" s="37"/>
      <c r="Q19" s="37"/>
      <c r="R19" s="37"/>
      <c r="S19" s="37"/>
    </row>
    <row r="20" spans="1:19" ht="14.25" customHeight="1">
      <c r="A20" s="48" t="s">
        <v>225</v>
      </c>
      <c r="B20" s="26">
        <v>211</v>
      </c>
      <c r="C20" s="44">
        <f>D20+E20</f>
        <v>0</v>
      </c>
      <c r="D20" s="45"/>
      <c r="E20" s="45"/>
      <c r="F20" s="169">
        <f>G20+H20</f>
        <v>0</v>
      </c>
      <c r="G20" s="170">
        <v>0</v>
      </c>
      <c r="H20" s="170"/>
      <c r="I20" s="171">
        <f t="shared" ref="I20:I33" si="6">J20+K20</f>
        <v>98.6</v>
      </c>
      <c r="J20" s="171">
        <v>0</v>
      </c>
      <c r="K20" s="171">
        <v>98.6</v>
      </c>
      <c r="L20" s="46"/>
      <c r="M20" s="49"/>
      <c r="N20" s="37"/>
      <c r="O20" s="37"/>
      <c r="P20" s="37"/>
      <c r="Q20" s="37"/>
      <c r="R20" s="37"/>
      <c r="S20" s="37"/>
    </row>
    <row r="21" spans="1:19" ht="12" customHeight="1">
      <c r="A21" s="48" t="s">
        <v>226</v>
      </c>
      <c r="B21" s="26">
        <v>212</v>
      </c>
      <c r="C21" s="44">
        <f t="shared" ref="C21:C33" si="7">D21+E21</f>
        <v>550.79999999999995</v>
      </c>
      <c r="D21" s="45">
        <v>508.3</v>
      </c>
      <c r="E21" s="45">
        <v>42.5</v>
      </c>
      <c r="F21" s="169">
        <f t="shared" ref="F21:F33" si="8">G21+H21</f>
        <v>378.2</v>
      </c>
      <c r="G21" s="170">
        <v>368.8</v>
      </c>
      <c r="H21" s="170">
        <v>9.4</v>
      </c>
      <c r="I21" s="171">
        <f t="shared" si="6"/>
        <v>968.1</v>
      </c>
      <c r="J21" s="172">
        <v>867.9</v>
      </c>
      <c r="K21" s="172">
        <v>100.2</v>
      </c>
      <c r="L21" s="46"/>
      <c r="M21" s="49"/>
      <c r="N21" s="37"/>
      <c r="O21" s="37"/>
      <c r="P21" s="37"/>
      <c r="Q21" s="37"/>
      <c r="R21" s="37"/>
      <c r="S21" s="37"/>
    </row>
    <row r="22" spans="1:19" ht="22.5" customHeight="1">
      <c r="A22" s="48" t="s">
        <v>227</v>
      </c>
      <c r="B22" s="26">
        <v>213</v>
      </c>
      <c r="C22" s="44">
        <f t="shared" si="7"/>
        <v>0</v>
      </c>
      <c r="D22" s="45"/>
      <c r="E22" s="45"/>
      <c r="F22" s="169">
        <f t="shared" si="8"/>
        <v>0</v>
      </c>
      <c r="G22" s="170">
        <v>0</v>
      </c>
      <c r="H22" s="170"/>
      <c r="I22" s="171">
        <f t="shared" si="6"/>
        <v>29.8</v>
      </c>
      <c r="J22" s="172"/>
      <c r="K22" s="172">
        <v>29.8</v>
      </c>
      <c r="L22" s="46"/>
      <c r="M22" s="49"/>
      <c r="N22" s="37"/>
      <c r="O22" s="37"/>
      <c r="P22" s="37"/>
      <c r="Q22" s="37"/>
      <c r="R22" s="37"/>
      <c r="S22" s="37"/>
    </row>
    <row r="23" spans="1:19" ht="17.25" customHeight="1">
      <c r="A23" s="48" t="s">
        <v>228</v>
      </c>
      <c r="B23" s="26">
        <v>221</v>
      </c>
      <c r="C23" s="44">
        <f t="shared" si="7"/>
        <v>17.7</v>
      </c>
      <c r="D23" s="45"/>
      <c r="E23" s="45">
        <v>17.7</v>
      </c>
      <c r="F23" s="169">
        <f t="shared" si="8"/>
        <v>27.5</v>
      </c>
      <c r="G23" s="170">
        <v>1</v>
      </c>
      <c r="H23" s="170">
        <v>26.5</v>
      </c>
      <c r="I23" s="171">
        <f t="shared" si="6"/>
        <v>11.5</v>
      </c>
      <c r="J23" s="172">
        <v>1.2</v>
      </c>
      <c r="K23" s="172">
        <v>10.3</v>
      </c>
      <c r="L23" s="46"/>
      <c r="M23" s="49"/>
      <c r="N23" s="37"/>
      <c r="O23" s="37"/>
      <c r="P23" s="37"/>
      <c r="Q23" s="37"/>
      <c r="R23" s="37"/>
      <c r="S23" s="37"/>
    </row>
    <row r="24" spans="1:19" ht="16.5" customHeight="1">
      <c r="A24" s="48" t="s">
        <v>229</v>
      </c>
      <c r="B24" s="26">
        <v>222</v>
      </c>
      <c r="C24" s="44">
        <f t="shared" si="7"/>
        <v>1584.2</v>
      </c>
      <c r="D24" s="45">
        <v>1382.8</v>
      </c>
      <c r="E24" s="45">
        <v>201.4</v>
      </c>
      <c r="F24" s="169">
        <f t="shared" si="8"/>
        <v>746.2</v>
      </c>
      <c r="G24" s="170">
        <v>562.70000000000005</v>
      </c>
      <c r="H24" s="170">
        <v>183.5</v>
      </c>
      <c r="I24" s="171">
        <f t="shared" si="6"/>
        <v>628.1</v>
      </c>
      <c r="J24" s="172">
        <v>601.4</v>
      </c>
      <c r="K24" s="172">
        <v>26.7</v>
      </c>
      <c r="L24" s="46"/>
      <c r="M24" s="49"/>
      <c r="N24" s="37"/>
      <c r="O24" s="37"/>
      <c r="P24" s="37"/>
      <c r="Q24" s="37"/>
      <c r="R24" s="37"/>
      <c r="S24" s="37"/>
    </row>
    <row r="25" spans="1:19" ht="15" customHeight="1">
      <c r="A25" s="48" t="s">
        <v>230</v>
      </c>
      <c r="B25" s="26">
        <v>223</v>
      </c>
      <c r="C25" s="44">
        <f t="shared" si="7"/>
        <v>33397.4</v>
      </c>
      <c r="D25" s="45">
        <v>27360</v>
      </c>
      <c r="E25" s="45">
        <v>6037.4</v>
      </c>
      <c r="F25" s="169">
        <f t="shared" si="8"/>
        <v>36706.9</v>
      </c>
      <c r="G25" s="170">
        <v>34424.5</v>
      </c>
      <c r="H25" s="170">
        <v>2282.4</v>
      </c>
      <c r="I25" s="171">
        <f t="shared" si="6"/>
        <v>82808.7</v>
      </c>
      <c r="J25" s="172">
        <v>79668.399999999994</v>
      </c>
      <c r="K25" s="172">
        <v>3140.3</v>
      </c>
      <c r="L25" s="46"/>
      <c r="M25" s="49"/>
      <c r="N25" s="37"/>
      <c r="O25" s="37"/>
      <c r="P25" s="37"/>
      <c r="Q25" s="37"/>
      <c r="R25" s="37"/>
      <c r="S25" s="37"/>
    </row>
    <row r="26" spans="1:19" ht="33" customHeight="1">
      <c r="A26" s="48" t="s">
        <v>231</v>
      </c>
      <c r="B26" s="26">
        <v>224</v>
      </c>
      <c r="C26" s="44">
        <f t="shared" si="7"/>
        <v>1562.6</v>
      </c>
      <c r="D26" s="45">
        <v>845.6</v>
      </c>
      <c r="E26" s="45">
        <v>717</v>
      </c>
      <c r="F26" s="169">
        <f t="shared" si="8"/>
        <v>2110.1999999999998</v>
      </c>
      <c r="G26" s="170">
        <v>925.2</v>
      </c>
      <c r="H26" s="170">
        <v>1185</v>
      </c>
      <c r="I26" s="171">
        <f t="shared" si="6"/>
        <v>1849.6</v>
      </c>
      <c r="J26" s="172">
        <v>1129.5999999999999</v>
      </c>
      <c r="K26" s="172">
        <v>720</v>
      </c>
      <c r="L26" s="46"/>
      <c r="M26" s="49"/>
      <c r="N26" s="37"/>
      <c r="O26" s="37"/>
      <c r="P26" s="37"/>
      <c r="Q26" s="37"/>
      <c r="R26" s="37"/>
      <c r="S26" s="37"/>
    </row>
    <row r="27" spans="1:19" ht="30.75" customHeight="1">
      <c r="A27" s="48" t="s">
        <v>232</v>
      </c>
      <c r="B27" s="26">
        <v>225</v>
      </c>
      <c r="C27" s="44">
        <f t="shared" si="7"/>
        <v>12309.3</v>
      </c>
      <c r="D27" s="45">
        <v>11938.8</v>
      </c>
      <c r="E27" s="45">
        <v>370.5</v>
      </c>
      <c r="F27" s="169">
        <f t="shared" si="8"/>
        <v>6754.5999999999995</v>
      </c>
      <c r="G27" s="170">
        <v>6507.2</v>
      </c>
      <c r="H27" s="170">
        <v>247.4</v>
      </c>
      <c r="I27" s="171">
        <f t="shared" si="6"/>
        <v>8570.7999999999993</v>
      </c>
      <c r="J27" s="172">
        <v>8392</v>
      </c>
      <c r="K27" s="172">
        <v>178.8</v>
      </c>
      <c r="L27" s="46"/>
      <c r="M27" s="49"/>
      <c r="N27" s="37"/>
      <c r="O27" s="37"/>
      <c r="P27" s="37"/>
      <c r="Q27" s="37"/>
      <c r="R27" s="37"/>
      <c r="S27" s="37"/>
    </row>
    <row r="28" spans="1:19" ht="17.25" customHeight="1">
      <c r="A28" s="48" t="s">
        <v>233</v>
      </c>
      <c r="B28" s="26">
        <v>226</v>
      </c>
      <c r="C28" s="44">
        <f t="shared" si="7"/>
        <v>2372.2999999999997</v>
      </c>
      <c r="D28" s="45">
        <v>2201.6999999999998</v>
      </c>
      <c r="E28" s="45">
        <v>170.6</v>
      </c>
      <c r="F28" s="169">
        <f t="shared" si="8"/>
        <v>2217.5</v>
      </c>
      <c r="G28" s="170">
        <v>1965.1</v>
      </c>
      <c r="H28" s="170">
        <v>252.4</v>
      </c>
      <c r="I28" s="171">
        <f t="shared" si="6"/>
        <v>2373.5</v>
      </c>
      <c r="J28" s="172">
        <v>2083.8000000000002</v>
      </c>
      <c r="K28" s="172">
        <v>289.7</v>
      </c>
      <c r="L28" s="46"/>
      <c r="M28" s="49"/>
      <c r="N28" s="37"/>
      <c r="O28" s="37"/>
      <c r="P28" s="37"/>
      <c r="Q28" s="37"/>
      <c r="R28" s="37"/>
      <c r="S28" s="37"/>
    </row>
    <row r="29" spans="1:19" ht="33.75" customHeight="1">
      <c r="A29" s="48" t="s">
        <v>234</v>
      </c>
      <c r="B29" s="26">
        <v>241</v>
      </c>
      <c r="C29" s="44">
        <f t="shared" si="7"/>
        <v>259.8</v>
      </c>
      <c r="D29" s="45">
        <v>259.8</v>
      </c>
      <c r="E29" s="45"/>
      <c r="F29" s="169">
        <f t="shared" si="8"/>
        <v>1877.7</v>
      </c>
      <c r="G29" s="170">
        <v>1877.7</v>
      </c>
      <c r="H29" s="170"/>
      <c r="I29" s="171">
        <f t="shared" si="6"/>
        <v>4603</v>
      </c>
      <c r="J29" s="172">
        <v>4603</v>
      </c>
      <c r="K29" s="172">
        <v>0</v>
      </c>
      <c r="L29" s="46"/>
      <c r="M29" s="49"/>
      <c r="N29" s="37"/>
      <c r="O29" s="37"/>
      <c r="P29" s="37"/>
      <c r="Q29" s="37"/>
      <c r="R29" s="37"/>
      <c r="S29" s="37"/>
    </row>
    <row r="30" spans="1:19" s="3" customFormat="1" ht="15.75" customHeight="1">
      <c r="A30" s="48" t="s">
        <v>235</v>
      </c>
      <c r="B30" s="26">
        <v>260</v>
      </c>
      <c r="C30" s="44">
        <f t="shared" si="7"/>
        <v>0</v>
      </c>
      <c r="D30" s="45"/>
      <c r="E30" s="45"/>
      <c r="F30" s="169">
        <f t="shared" si="8"/>
        <v>0</v>
      </c>
      <c r="G30" s="170">
        <v>0</v>
      </c>
      <c r="H30" s="170"/>
      <c r="I30" s="171">
        <f t="shared" si="6"/>
        <v>0</v>
      </c>
      <c r="J30" s="172"/>
      <c r="K30" s="172"/>
      <c r="L30" s="46"/>
      <c r="M30" s="47"/>
      <c r="N30" s="50"/>
      <c r="O30" s="50"/>
      <c r="P30" s="50"/>
      <c r="Q30" s="50"/>
      <c r="R30" s="50"/>
      <c r="S30" s="50"/>
    </row>
    <row r="31" spans="1:19" ht="18.75" customHeight="1">
      <c r="A31" s="48" t="s">
        <v>236</v>
      </c>
      <c r="B31" s="26">
        <v>290</v>
      </c>
      <c r="C31" s="44">
        <f t="shared" si="7"/>
        <v>6277.9000000000005</v>
      </c>
      <c r="D31" s="45">
        <v>6113.8</v>
      </c>
      <c r="E31" s="45">
        <v>164.1</v>
      </c>
      <c r="F31" s="169">
        <f t="shared" si="8"/>
        <v>5686</v>
      </c>
      <c r="G31" s="170">
        <v>5601.5</v>
      </c>
      <c r="H31" s="170">
        <v>84.5</v>
      </c>
      <c r="I31" s="171">
        <f t="shared" si="6"/>
        <v>6759.5</v>
      </c>
      <c r="J31" s="172">
        <v>6759.5</v>
      </c>
      <c r="K31" s="172"/>
      <c r="L31" s="46"/>
      <c r="M31" s="49"/>
      <c r="N31" s="37"/>
      <c r="O31" s="37"/>
      <c r="P31" s="37"/>
      <c r="Q31" s="37"/>
      <c r="R31" s="37"/>
      <c r="S31" s="37"/>
    </row>
    <row r="32" spans="1:19" ht="15" customHeight="1">
      <c r="A32" s="48" t="s">
        <v>237</v>
      </c>
      <c r="B32" s="26">
        <v>310</v>
      </c>
      <c r="C32" s="44">
        <f t="shared" si="7"/>
        <v>428.7</v>
      </c>
      <c r="D32" s="45">
        <v>418.7</v>
      </c>
      <c r="E32" s="45">
        <v>10</v>
      </c>
      <c r="F32" s="169">
        <f t="shared" si="8"/>
        <v>2535.1</v>
      </c>
      <c r="G32" s="170">
        <v>2493.6</v>
      </c>
      <c r="H32" s="170">
        <v>41.5</v>
      </c>
      <c r="I32" s="171">
        <f t="shared" si="6"/>
        <v>647.5</v>
      </c>
      <c r="J32" s="172">
        <v>647.5</v>
      </c>
      <c r="K32" s="172"/>
      <c r="L32" s="46"/>
      <c r="M32" s="49"/>
      <c r="N32" s="37"/>
      <c r="O32" s="37"/>
      <c r="P32" s="37"/>
      <c r="Q32" s="37"/>
      <c r="R32" s="37"/>
      <c r="S32" s="37"/>
    </row>
    <row r="33" spans="1:19" ht="27.75" customHeight="1">
      <c r="A33" s="48" t="s">
        <v>238</v>
      </c>
      <c r="B33" s="26">
        <v>340</v>
      </c>
      <c r="C33" s="44">
        <f t="shared" si="7"/>
        <v>9032.1999999999989</v>
      </c>
      <c r="D33" s="45">
        <v>8311.2999999999993</v>
      </c>
      <c r="E33" s="45">
        <v>720.9</v>
      </c>
      <c r="F33" s="169">
        <f t="shared" si="8"/>
        <v>9095.6</v>
      </c>
      <c r="G33" s="170">
        <v>8291.5</v>
      </c>
      <c r="H33" s="170">
        <v>804.1</v>
      </c>
      <c r="I33" s="171">
        <f t="shared" si="6"/>
        <v>10254.299999999999</v>
      </c>
      <c r="J33" s="172">
        <v>9702.4</v>
      </c>
      <c r="K33" s="172">
        <v>551.9</v>
      </c>
      <c r="L33" s="46"/>
      <c r="M33" s="49"/>
      <c r="N33" s="37"/>
      <c r="O33" s="37"/>
      <c r="P33" s="37"/>
      <c r="Q33" s="37"/>
      <c r="R33" s="37"/>
      <c r="S33" s="37"/>
    </row>
    <row r="34" spans="1:19">
      <c r="F34" s="173"/>
      <c r="G34" s="173"/>
      <c r="H34" s="173"/>
      <c r="I34" s="173"/>
      <c r="J34" s="173"/>
      <c r="K34" s="173"/>
    </row>
    <row r="35" spans="1:19">
      <c r="C35" s="37"/>
      <c r="D35" s="50"/>
      <c r="E35" s="51"/>
      <c r="F35" s="174"/>
      <c r="G35" s="174"/>
      <c r="H35" s="173"/>
      <c r="I35" s="173"/>
      <c r="J35" s="173"/>
      <c r="K35" s="173"/>
    </row>
    <row r="36" spans="1:19">
      <c r="A36" s="338"/>
      <c r="B36" s="338"/>
      <c r="C36" s="339"/>
      <c r="D36" s="338"/>
      <c r="E36" s="52"/>
      <c r="F36" s="53"/>
    </row>
    <row r="37" spans="1:19">
      <c r="C37" s="37"/>
      <c r="D37" s="50"/>
      <c r="E37" s="52"/>
      <c r="F37" s="53"/>
    </row>
    <row r="38" spans="1:19">
      <c r="C38" s="37"/>
      <c r="D38" s="50"/>
      <c r="E38" s="52"/>
      <c r="F38" s="53"/>
    </row>
    <row r="39" spans="1:19">
      <c r="C39" s="37"/>
      <c r="D39" s="50"/>
      <c r="E39" s="52"/>
      <c r="F39" s="53"/>
    </row>
    <row r="40" spans="1:19">
      <c r="C40" s="37"/>
      <c r="D40" s="50"/>
      <c r="E40" s="52"/>
      <c r="F40" s="53"/>
    </row>
    <row r="41" spans="1:19">
      <c r="C41" s="37"/>
      <c r="D41" s="50"/>
      <c r="E41" s="54"/>
      <c r="F41" s="55"/>
      <c r="G41" s="55"/>
    </row>
    <row r="42" spans="1:19">
      <c r="C42" s="37"/>
      <c r="D42" s="50"/>
      <c r="E42" s="51"/>
      <c r="F42" s="51"/>
      <c r="G42" s="51"/>
    </row>
    <row r="43" spans="1:19">
      <c r="C43" s="37"/>
      <c r="D43" s="50"/>
      <c r="E43" s="51"/>
      <c r="F43" s="51"/>
      <c r="G43" s="51"/>
    </row>
  </sheetData>
  <mergeCells count="21">
    <mergeCell ref="C3:E3"/>
    <mergeCell ref="F3:H3"/>
    <mergeCell ref="I3:K3"/>
    <mergeCell ref="A12:E12"/>
    <mergeCell ref="C14:E14"/>
    <mergeCell ref="F14:H14"/>
    <mergeCell ref="I14:K14"/>
    <mergeCell ref="J15:J16"/>
    <mergeCell ref="K15:K16"/>
    <mergeCell ref="L15:M15"/>
    <mergeCell ref="A15:A16"/>
    <mergeCell ref="B15:B16"/>
    <mergeCell ref="C15:C16"/>
    <mergeCell ref="D15:D16"/>
    <mergeCell ref="E15:E16"/>
    <mergeCell ref="F15:F16"/>
    <mergeCell ref="A36:B36"/>
    <mergeCell ref="C36:D36"/>
    <mergeCell ref="G15:G16"/>
    <mergeCell ref="H15:H16"/>
    <mergeCell ref="I15:I16"/>
  </mergeCells>
  <pageMargins left="0.70866141732283472" right="0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ПРИЛОЖЕНИЕ К СПРАВКЕ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Финуправление</dc:creator>
  <cp:lastModifiedBy>Финуправление</cp:lastModifiedBy>
  <cp:lastPrinted>2016-07-14T01:03:42Z</cp:lastPrinted>
  <dcterms:created xsi:type="dcterms:W3CDTF">2016-02-11T06:08:17Z</dcterms:created>
  <dcterms:modified xsi:type="dcterms:W3CDTF">2016-08-22T08:37:38Z</dcterms:modified>
</cp:coreProperties>
</file>